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ADD\Survey\"/>
    </mc:Choice>
  </mc:AlternateContent>
  <xr:revisionPtr revIDLastSave="0" documentId="13_ncr:1_{A07EB74E-F212-45AF-89D0-7287DD45022A}" xr6:coauthVersionLast="47" xr6:coauthVersionMax="47" xr10:uidLastSave="{00000000-0000-0000-0000-000000000000}"/>
  <workbookProtection workbookAlgorithmName="SHA-512" workbookHashValue="98Ep0AXJLg00dR4kDtv+YheI85JEgPz37B0KgxXsXwny1tACGhxprNBu4LVxX1rBoYV2qQxJhHao8L+Q3m/FSw==" workbookSaltValue="nuYOygZsE+zIqEne5OvsPg==" workbookSpinCount="100000" lockStructure="1"/>
  <bookViews>
    <workbookView xWindow="-28920" yWindow="-525" windowWidth="29040" windowHeight="15840" xr2:uid="{5B35D950-D684-46C2-975F-4357EF51A9E2}"/>
  </bookViews>
  <sheets>
    <sheet name="Degree of Curve" sheetId="1" r:id="rId1"/>
    <sheet name="Radius" sheetId="4" r:id="rId2"/>
    <sheet name="Equations-Chord" sheetId="2" r:id="rId3"/>
    <sheet name="Equation-Arc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17" i="1" s="1"/>
  <c r="H13" i="4"/>
  <c r="H17" i="4" s="1"/>
  <c r="D8" i="4"/>
  <c r="H20" i="4" s="1"/>
  <c r="E11" i="1"/>
  <c r="D17" i="4"/>
  <c r="H19" i="4" l="1"/>
  <c r="E19" i="1"/>
  <c r="E20" i="1" s="1"/>
  <c r="D15" i="4"/>
  <c r="E13" i="4" s="1"/>
  <c r="D19" i="4"/>
  <c r="D20" i="4" s="1"/>
  <c r="I17" i="1"/>
  <c r="I20" i="1" s="1"/>
  <c r="I19" i="1"/>
  <c r="H15" i="4"/>
  <c r="I13" i="4" s="1"/>
  <c r="I15" i="4" l="1"/>
  <c r="J13" i="4" s="1"/>
  <c r="J15" i="4" s="1"/>
  <c r="E15" i="4"/>
  <c r="F15" i="4" s="1"/>
</calcChain>
</file>

<file path=xl/sharedStrings.xml><?xml version="1.0" encoding="utf-8"?>
<sst xmlns="http://schemas.openxmlformats.org/spreadsheetml/2006/main" count="58" uniqueCount="23">
  <si>
    <t>Degrees</t>
  </si>
  <si>
    <t>Minute</t>
  </si>
  <si>
    <t>Seconds</t>
  </si>
  <si>
    <t>Degree of Curve</t>
  </si>
  <si>
    <t xml:space="preserve">Degree of Curve </t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</si>
  <si>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Defelection Angle = Delta</t>
    </r>
    <r>
      <rPr>
        <sz val="14"/>
        <color theme="1"/>
        <rFont val="Bookman Old Style"/>
        <family val="2"/>
      </rPr>
      <t xml:space="preserve"> = </t>
    </r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</si>
  <si>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Central Angle = Delta</t>
    </r>
    <r>
      <rPr>
        <sz val="14"/>
        <color theme="1"/>
        <rFont val="Bookman Old Style"/>
        <family val="2"/>
      </rPr>
      <t xml:space="preserve"> = </t>
    </r>
  </si>
  <si>
    <r>
      <rPr>
        <b/>
        <sz val="14"/>
        <color theme="1"/>
        <rFont val="Bookman Old Style"/>
        <family val="1"/>
      </rPr>
      <t xml:space="preserve">  Note</t>
    </r>
    <r>
      <rPr>
        <sz val="14"/>
        <color theme="1"/>
        <rFont val="Bookman Old Style"/>
        <family val="1"/>
      </rPr>
      <t>: Bentley call the Central Angle the "Sweep Angle" or "Delta"</t>
    </r>
  </si>
  <si>
    <t>Arc Defined Curve</t>
  </si>
  <si>
    <t xml:space="preserve">            Chord Defined Curve            </t>
  </si>
  <si>
    <t>Arc Curve Radius =</t>
  </si>
  <si>
    <t>ft</t>
  </si>
  <si>
    <t>Chord Curve Radius =</t>
  </si>
  <si>
    <t>Curve Length (Arc Definition) =</t>
  </si>
  <si>
    <t>Curve Length (Chord Definition) =</t>
  </si>
  <si>
    <t>Curve Length along Curve =</t>
  </si>
  <si>
    <t>Radius =</t>
  </si>
  <si>
    <t>Minutes</t>
  </si>
  <si>
    <r>
      <rPr>
        <b/>
        <sz val="14"/>
        <color theme="1"/>
        <rFont val="Bookman Old Style"/>
        <family val="1"/>
      </rPr>
      <t xml:space="preserve">  Note:</t>
    </r>
    <r>
      <rPr>
        <sz val="14"/>
        <color theme="1"/>
        <rFont val="Bookman Old Style"/>
        <family val="1"/>
      </rPr>
      <t xml:space="preserve"> Bentley calls the Central Angle the "Sweep Angle" or "Delta"</t>
    </r>
  </si>
  <si>
    <t xml:space="preserve">Chord Defined Curve          </t>
  </si>
  <si>
    <t>Degree of Curve (Arc Definition) =</t>
  </si>
  <si>
    <t>Degree of Curve (Chord Definition) =</t>
  </si>
  <si>
    <t>Degree of Curve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</si>
</sst>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theme="1"/>
      <name val="Calibri"/>
      <family val="2"/>
    </font>
    <font>
      <sz val="14"/>
      <color theme="1"/>
      <name val="Bookman Old Style"/>
      <family val="2"/>
    </font>
    <font>
      <b/>
      <sz val="14"/>
      <color rgb="FF0000FF"/>
      <name val="Bookman Old Style"/>
      <family val="1"/>
    </font>
    <font>
      <sz val="14"/>
      <name val="Bookman Old Style"/>
      <family val="1"/>
    </font>
    <font>
      <u/>
      <sz val="18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0"/>
      <name val="Bookman Old Style"/>
      <family val="1"/>
    </font>
    <font>
      <sz val="18"/>
      <color theme="1"/>
      <name val="Bookman Old Style"/>
      <family val="1"/>
    </font>
    <font>
      <u/>
      <sz val="14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164" fontId="1" fillId="0" borderId="0" xfId="0" applyNumberFormat="1" applyFont="1"/>
    <xf numFmtId="0" fontId="6" fillId="0" borderId="0" xfId="0" applyFont="1" applyAlignment="1">
      <alignment horizontal="right"/>
    </xf>
    <xf numFmtId="0" fontId="1" fillId="3" borderId="2" xfId="0" applyFont="1" applyFill="1" applyBorder="1"/>
    <xf numFmtId="0" fontId="9" fillId="3" borderId="3" xfId="0" applyFont="1" applyFill="1" applyBorder="1" applyAlignment="1">
      <alignment horizontal="right"/>
    </xf>
    <xf numFmtId="0" fontId="1" fillId="3" borderId="3" xfId="0" applyFont="1" applyFill="1" applyBorder="1"/>
    <xf numFmtId="0" fontId="1" fillId="4" borderId="3" xfId="0" applyFont="1" applyFill="1" applyBorder="1"/>
    <xf numFmtId="0" fontId="9" fillId="4" borderId="3" xfId="0" applyFont="1" applyFill="1" applyBorder="1" applyAlignment="1">
      <alignment horizontal="right"/>
    </xf>
    <xf numFmtId="0" fontId="1" fillId="4" borderId="4" xfId="0" applyFont="1" applyFill="1" applyBorder="1"/>
    <xf numFmtId="0" fontId="1" fillId="0" borderId="5" xfId="0" applyFont="1" applyBorder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" fillId="0" borderId="6" xfId="0" applyFont="1" applyBorder="1"/>
    <xf numFmtId="164" fontId="1" fillId="0" borderId="0" xfId="0" applyNumberFormat="1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164" fontId="1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8" fillId="0" borderId="11" xfId="0" applyNumberFormat="1" applyFont="1" applyBorder="1"/>
    <xf numFmtId="0" fontId="1" fillId="0" borderId="12" xfId="0" applyFont="1" applyBorder="1"/>
    <xf numFmtId="0" fontId="1" fillId="3" borderId="4" xfId="0" applyFont="1" applyFill="1" applyBorder="1"/>
    <xf numFmtId="0" fontId="1" fillId="0" borderId="10" xfId="0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164" fontId="5" fillId="0" borderId="0" xfId="0" applyNumberFormat="1" applyFont="1"/>
    <xf numFmtId="0" fontId="4" fillId="0" borderId="0" xfId="0" applyFont="1" applyAlignment="1">
      <alignment horizontal="left"/>
    </xf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4" fontId="1" fillId="5" borderId="8" xfId="0" applyNumberFormat="1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1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pub.com/inteng/11d.htm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www.tpub.com/inteng/11c.htm" TargetMode="Externa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http://www.tpub.com/inteng/11d.htm" TargetMode="External"/><Relationship Id="rId1" Type="http://schemas.openxmlformats.org/officeDocument/2006/relationships/image" Target="../media/image5.png"/><Relationship Id="rId5" Type="http://schemas.openxmlformats.org/officeDocument/2006/relationships/image" Target="../media/image7.png"/><Relationship Id="rId4" Type="http://schemas.openxmlformats.org/officeDocument/2006/relationships/hyperlink" Target="http://www.tpub.com/inteng/11b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1466850</xdr:colOff>
      <xdr:row>2</xdr:row>
      <xdr:rowOff>19049</xdr:rowOff>
    </xdr:from>
    <xdr:to>
      <xdr:col>9</xdr:col>
      <xdr:colOff>267085</xdr:colOff>
      <xdr:row>13</xdr:row>
      <xdr:rowOff>227309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0CEE5F-4551-410A-8B91-432789602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5800" y="495299"/>
          <a:ext cx="2219710" cy="278953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400050</xdr:colOff>
      <xdr:row>3</xdr:row>
      <xdr:rowOff>104776</xdr:rowOff>
    </xdr:from>
    <xdr:to>
      <xdr:col>7</xdr:col>
      <xdr:colOff>906800</xdr:colOff>
      <xdr:row>16</xdr:row>
      <xdr:rowOff>76201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C8F40F57-CA35-438D-9D72-2C0009E7FE94}"/>
            </a:ext>
          </a:extLst>
        </xdr:cNvPr>
        <xdr:cNvSpPr/>
      </xdr:nvSpPr>
      <xdr:spPr>
        <a:xfrm>
          <a:off x="5314950" y="819151"/>
          <a:ext cx="2621300" cy="308610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21300" h="3086100">
              <a:moveTo>
                <a:pt x="1819275" y="0"/>
              </a:moveTo>
              <a:cubicBezTo>
                <a:pt x="2247900" y="22225"/>
                <a:pt x="2652712" y="85725"/>
                <a:pt x="2619375" y="428625"/>
              </a:cubicBezTo>
              <a:cubicBezTo>
                <a:pt x="2586038" y="771525"/>
                <a:pt x="2055813" y="1614488"/>
                <a:pt x="1619250" y="2057400"/>
              </a:cubicBezTo>
              <a:cubicBezTo>
                <a:pt x="1182688" y="2500313"/>
                <a:pt x="574675" y="2813050"/>
                <a:pt x="0" y="3086100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547886</xdr:colOff>
      <xdr:row>11</xdr:row>
      <xdr:rowOff>199419</xdr:rowOff>
    </xdr:from>
    <xdr:to>
      <xdr:col>7</xdr:col>
      <xdr:colOff>85713</xdr:colOff>
      <xdr:row>16</xdr:row>
      <xdr:rowOff>133351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3B2CC555-85C9-4A00-871A-F5BCF1988E55}"/>
            </a:ext>
          </a:extLst>
        </xdr:cNvPr>
        <xdr:cNvSpPr/>
      </xdr:nvSpPr>
      <xdr:spPr>
        <a:xfrm>
          <a:off x="6522290" y="2801568"/>
          <a:ext cx="595710" cy="1157996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95063" h="1162338">
              <a:moveTo>
                <a:pt x="487173" y="0"/>
              </a:moveTo>
              <a:cubicBezTo>
                <a:pt x="50611" y="442913"/>
                <a:pt x="-392362" y="1136938"/>
                <a:pt x="595063" y="1162338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205092</xdr:colOff>
      <xdr:row>8</xdr:row>
      <xdr:rowOff>85726</xdr:rowOff>
    </xdr:from>
    <xdr:to>
      <xdr:col>7</xdr:col>
      <xdr:colOff>853657</xdr:colOff>
      <xdr:row>18</xdr:row>
      <xdr:rowOff>223129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6A061FEF-6022-4D3A-86CC-7980B971B7AE}"/>
            </a:ext>
          </a:extLst>
        </xdr:cNvPr>
        <xdr:cNvSpPr/>
      </xdr:nvSpPr>
      <xdr:spPr>
        <a:xfrm>
          <a:off x="5119992" y="1971676"/>
          <a:ext cx="2763115" cy="2537703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63051"/>
            <a:gd name="connsiteY0" fmla="*/ 0 h 3091054"/>
            <a:gd name="connsiteX1" fmla="*/ 2757119 w 2763051"/>
            <a:gd name="connsiteY1" fmla="*/ 428625 h 3091054"/>
            <a:gd name="connsiteX2" fmla="*/ 1585548 w 2763051"/>
            <a:gd name="connsiteY2" fmla="*/ 1906575 h 3091054"/>
            <a:gd name="connsiteX3" fmla="*/ 0 w 2763051"/>
            <a:gd name="connsiteY3" fmla="*/ 3091054 h 30910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63051" h="3091054">
              <a:moveTo>
                <a:pt x="1957019" y="0"/>
              </a:moveTo>
              <a:cubicBezTo>
                <a:pt x="2385644" y="22225"/>
                <a:pt x="2819031" y="110863"/>
                <a:pt x="2757119" y="428625"/>
              </a:cubicBezTo>
              <a:cubicBezTo>
                <a:pt x="2695207" y="746388"/>
                <a:pt x="2045068" y="1462837"/>
                <a:pt x="1585548" y="1906575"/>
              </a:cubicBezTo>
              <a:cubicBezTo>
                <a:pt x="1126028" y="2350313"/>
                <a:pt x="574675" y="2818004"/>
                <a:pt x="0" y="3091054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781049</xdr:colOff>
      <xdr:row>16</xdr:row>
      <xdr:rowOff>152400</xdr:rowOff>
    </xdr:from>
    <xdr:to>
      <xdr:col>6</xdr:col>
      <xdr:colOff>214101</xdr:colOff>
      <xdr:row>19</xdr:row>
      <xdr:rowOff>22110</xdr:rowOff>
    </xdr:to>
    <xdr:sp macro="" textlink="">
      <xdr:nvSpPr>
        <xdr:cNvPr id="8" name="Freeform: Shape 7">
          <a:extLst>
            <a:ext uri="{FF2B5EF4-FFF2-40B4-BE49-F238E27FC236}">
              <a16:creationId xmlns:a16="http://schemas.microsoft.com/office/drawing/2014/main" id="{0E30B2E6-7165-4FA7-8FC5-051D37AD1185}"/>
            </a:ext>
          </a:extLst>
        </xdr:cNvPr>
        <xdr:cNvSpPr/>
      </xdr:nvSpPr>
      <xdr:spPr>
        <a:xfrm>
          <a:off x="5695949" y="3981450"/>
          <a:ext cx="490327" cy="55551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90787" h="1182840">
              <a:moveTo>
                <a:pt x="474800" y="0"/>
              </a:moveTo>
              <a:cubicBezTo>
                <a:pt x="46336" y="557871"/>
                <a:pt x="-384492" y="1264668"/>
                <a:pt x="590787" y="1175110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514349</xdr:colOff>
      <xdr:row>2</xdr:row>
      <xdr:rowOff>28575</xdr:rowOff>
    </xdr:from>
    <xdr:to>
      <xdr:col>9</xdr:col>
      <xdr:colOff>1062422</xdr:colOff>
      <xdr:row>10</xdr:row>
      <xdr:rowOff>229782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5DFA23-8B17-4C9E-86AE-AE5E9BF3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1049" y="504825"/>
          <a:ext cx="1662497" cy="2087157"/>
        </a:xfrm>
        <a:prstGeom prst="rect">
          <a:avLst/>
        </a:prstGeom>
      </xdr:spPr>
    </xdr:pic>
    <xdr:clientData/>
  </xdr:twoCellAnchor>
  <xdr:twoCellAnchor>
    <xdr:from>
      <xdr:col>2</xdr:col>
      <xdr:colOff>67262</xdr:colOff>
      <xdr:row>2</xdr:row>
      <xdr:rowOff>123826</xdr:rowOff>
    </xdr:from>
    <xdr:to>
      <xdr:col>2</xdr:col>
      <xdr:colOff>2495550</xdr:colOff>
      <xdr:row>13</xdr:row>
      <xdr:rowOff>209550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E8FF197F-DC63-4998-BEFC-11F9367C314A}"/>
            </a:ext>
          </a:extLst>
        </xdr:cNvPr>
        <xdr:cNvSpPr/>
      </xdr:nvSpPr>
      <xdr:spPr>
        <a:xfrm flipH="1">
          <a:off x="2305637" y="600076"/>
          <a:ext cx="2428288" cy="2743199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0 w 4377146"/>
            <a:gd name="connsiteY0" fmla="*/ 0 h 2886075"/>
            <a:gd name="connsiteX1" fmla="*/ 4232001 w 4377146"/>
            <a:gd name="connsiteY1" fmla="*/ 228600 h 2886075"/>
            <a:gd name="connsiteX2" fmla="*/ 3231876 w 4377146"/>
            <a:gd name="connsiteY2" fmla="*/ 1857375 h 2886075"/>
            <a:gd name="connsiteX3" fmla="*/ 1612626 w 4377146"/>
            <a:gd name="connsiteY3" fmla="*/ 2886075 h 2886075"/>
            <a:gd name="connsiteX0" fmla="*/ 0 w 4377146"/>
            <a:gd name="connsiteY0" fmla="*/ 25063 h 2911138"/>
            <a:gd name="connsiteX1" fmla="*/ 4232001 w 4377146"/>
            <a:gd name="connsiteY1" fmla="*/ 253663 h 2911138"/>
            <a:gd name="connsiteX2" fmla="*/ 3231876 w 4377146"/>
            <a:gd name="connsiteY2" fmla="*/ 1882438 h 2911138"/>
            <a:gd name="connsiteX3" fmla="*/ 1612626 w 4377146"/>
            <a:gd name="connsiteY3" fmla="*/ 2911138 h 2911138"/>
            <a:gd name="connsiteX0" fmla="*/ 0 w 3321658"/>
            <a:gd name="connsiteY0" fmla="*/ 4082 h 2890157"/>
            <a:gd name="connsiteX1" fmla="*/ 2779233 w 3321658"/>
            <a:gd name="connsiteY1" fmla="*/ 470807 h 2890157"/>
            <a:gd name="connsiteX2" fmla="*/ 3231876 w 3321658"/>
            <a:gd name="connsiteY2" fmla="*/ 1861457 h 2890157"/>
            <a:gd name="connsiteX3" fmla="*/ 1612626 w 3321658"/>
            <a:gd name="connsiteY3" fmla="*/ 2890157 h 2890157"/>
            <a:gd name="connsiteX0" fmla="*/ 0 w 3040028"/>
            <a:gd name="connsiteY0" fmla="*/ 3711 h 2889786"/>
            <a:gd name="connsiteX1" fmla="*/ 2779233 w 3040028"/>
            <a:gd name="connsiteY1" fmla="*/ 470436 h 2889786"/>
            <a:gd name="connsiteX2" fmla="*/ 2789729 w 3040028"/>
            <a:gd name="connsiteY2" fmla="*/ 1718211 h 2889786"/>
            <a:gd name="connsiteX3" fmla="*/ 1612626 w 3040028"/>
            <a:gd name="connsiteY3" fmla="*/ 2889786 h 2889786"/>
            <a:gd name="connsiteX0" fmla="*/ 0 w 3067797"/>
            <a:gd name="connsiteY0" fmla="*/ 3711 h 2746911"/>
            <a:gd name="connsiteX1" fmla="*/ 2779233 w 3067797"/>
            <a:gd name="connsiteY1" fmla="*/ 470436 h 2746911"/>
            <a:gd name="connsiteX2" fmla="*/ 2789729 w 3067797"/>
            <a:gd name="connsiteY2" fmla="*/ 1718211 h 2746911"/>
            <a:gd name="connsiteX3" fmla="*/ 2818181 w 3067797"/>
            <a:gd name="connsiteY3" fmla="*/ 2746911 h 2746911"/>
            <a:gd name="connsiteX0" fmla="*/ 0 w 3138542"/>
            <a:gd name="connsiteY0" fmla="*/ 2836 h 2746036"/>
            <a:gd name="connsiteX1" fmla="*/ 2779233 w 3138542"/>
            <a:gd name="connsiteY1" fmla="*/ 469561 h 2746036"/>
            <a:gd name="connsiteX2" fmla="*/ 3013877 w 3138542"/>
            <a:gd name="connsiteY2" fmla="*/ 1241086 h 2746036"/>
            <a:gd name="connsiteX3" fmla="*/ 2818181 w 3138542"/>
            <a:gd name="connsiteY3" fmla="*/ 2746036 h 2746036"/>
            <a:gd name="connsiteX0" fmla="*/ 0 w 3099913"/>
            <a:gd name="connsiteY0" fmla="*/ 2836 h 2841286"/>
            <a:gd name="connsiteX1" fmla="*/ 2779233 w 3099913"/>
            <a:gd name="connsiteY1" fmla="*/ 469561 h 2841286"/>
            <a:gd name="connsiteX2" fmla="*/ 3013877 w 3099913"/>
            <a:gd name="connsiteY2" fmla="*/ 1241086 h 2841286"/>
            <a:gd name="connsiteX3" fmla="*/ 2539510 w 3099913"/>
            <a:gd name="connsiteY3" fmla="*/ 2841286 h 2841286"/>
            <a:gd name="connsiteX0" fmla="*/ 0 w 3099913"/>
            <a:gd name="connsiteY0" fmla="*/ 2836 h 2841286"/>
            <a:gd name="connsiteX1" fmla="*/ 2779233 w 3099913"/>
            <a:gd name="connsiteY1" fmla="*/ 469561 h 2841286"/>
            <a:gd name="connsiteX2" fmla="*/ 3013877 w 3099913"/>
            <a:gd name="connsiteY2" fmla="*/ 1241086 h 2841286"/>
            <a:gd name="connsiteX3" fmla="*/ 2539510 w 3099913"/>
            <a:gd name="connsiteY3" fmla="*/ 2841286 h 2841286"/>
            <a:gd name="connsiteX0" fmla="*/ 0 w 3082538"/>
            <a:gd name="connsiteY0" fmla="*/ 2836 h 2755561"/>
            <a:gd name="connsiteX1" fmla="*/ 2779233 w 3082538"/>
            <a:gd name="connsiteY1" fmla="*/ 469561 h 2755561"/>
            <a:gd name="connsiteX2" fmla="*/ 3013877 w 3082538"/>
            <a:gd name="connsiteY2" fmla="*/ 1241086 h 2755561"/>
            <a:gd name="connsiteX3" fmla="*/ 2878762 w 3082538"/>
            <a:gd name="connsiteY3" fmla="*/ 2755561 h 2755561"/>
            <a:gd name="connsiteX0" fmla="*/ 0 w 3113525"/>
            <a:gd name="connsiteY0" fmla="*/ 2823 h 2755548"/>
            <a:gd name="connsiteX1" fmla="*/ 2779233 w 3113525"/>
            <a:gd name="connsiteY1" fmla="*/ 469548 h 2755548"/>
            <a:gd name="connsiteX2" fmla="*/ 3074458 w 3113525"/>
            <a:gd name="connsiteY2" fmla="*/ 1231548 h 2755548"/>
            <a:gd name="connsiteX3" fmla="*/ 2878762 w 3113525"/>
            <a:gd name="connsiteY3" fmla="*/ 2755548 h 2755548"/>
            <a:gd name="connsiteX0" fmla="*/ 0 w 3142190"/>
            <a:gd name="connsiteY0" fmla="*/ 9451 h 2762176"/>
            <a:gd name="connsiteX1" fmla="*/ 2361226 w 3142190"/>
            <a:gd name="connsiteY1" fmla="*/ 238051 h 2762176"/>
            <a:gd name="connsiteX2" fmla="*/ 3074458 w 3142190"/>
            <a:gd name="connsiteY2" fmla="*/ 1238176 h 2762176"/>
            <a:gd name="connsiteX3" fmla="*/ 2878762 w 3142190"/>
            <a:gd name="connsiteY3" fmla="*/ 2762176 h 2762176"/>
            <a:gd name="connsiteX0" fmla="*/ 0 w 1524686"/>
            <a:gd name="connsiteY0" fmla="*/ 8819 h 2771069"/>
            <a:gd name="connsiteX1" fmla="*/ 743722 w 1524686"/>
            <a:gd name="connsiteY1" fmla="*/ 246944 h 2771069"/>
            <a:gd name="connsiteX2" fmla="*/ 1456954 w 1524686"/>
            <a:gd name="connsiteY2" fmla="*/ 1247069 h 2771069"/>
            <a:gd name="connsiteX3" fmla="*/ 1261258 w 1524686"/>
            <a:gd name="connsiteY3" fmla="*/ 2771069 h 2771069"/>
            <a:gd name="connsiteX0" fmla="*/ 0 w 1503062"/>
            <a:gd name="connsiteY0" fmla="*/ 4998 h 2767248"/>
            <a:gd name="connsiteX1" fmla="*/ 1052683 w 1503062"/>
            <a:gd name="connsiteY1" fmla="*/ 328848 h 2767248"/>
            <a:gd name="connsiteX2" fmla="*/ 1456954 w 1503062"/>
            <a:gd name="connsiteY2" fmla="*/ 1243248 h 2767248"/>
            <a:gd name="connsiteX3" fmla="*/ 1261258 w 1503062"/>
            <a:gd name="connsiteY3" fmla="*/ 2767248 h 2767248"/>
            <a:gd name="connsiteX0" fmla="*/ 0 w 1495195"/>
            <a:gd name="connsiteY0" fmla="*/ 6225 h 2768475"/>
            <a:gd name="connsiteX1" fmla="*/ 1167786 w 1495195"/>
            <a:gd name="connsiteY1" fmla="*/ 291975 h 2768475"/>
            <a:gd name="connsiteX2" fmla="*/ 1456954 w 1495195"/>
            <a:gd name="connsiteY2" fmla="*/ 1244475 h 2768475"/>
            <a:gd name="connsiteX3" fmla="*/ 1261258 w 1495195"/>
            <a:gd name="connsiteY3" fmla="*/ 2768475 h 2768475"/>
            <a:gd name="connsiteX0" fmla="*/ 0 w 1495195"/>
            <a:gd name="connsiteY0" fmla="*/ 0 h 2762250"/>
            <a:gd name="connsiteX1" fmla="*/ 1167786 w 1495195"/>
            <a:gd name="connsiteY1" fmla="*/ 285750 h 2762250"/>
            <a:gd name="connsiteX2" fmla="*/ 1456954 w 1495195"/>
            <a:gd name="connsiteY2" fmla="*/ 1238250 h 2762250"/>
            <a:gd name="connsiteX3" fmla="*/ 1261258 w 1495195"/>
            <a:gd name="connsiteY3" fmla="*/ 2762250 h 2762250"/>
            <a:gd name="connsiteX0" fmla="*/ 0 w 1521660"/>
            <a:gd name="connsiteY0" fmla="*/ 0 h 2762250"/>
            <a:gd name="connsiteX1" fmla="*/ 1167786 w 1521660"/>
            <a:gd name="connsiteY1" fmla="*/ 285750 h 2762250"/>
            <a:gd name="connsiteX2" fmla="*/ 1499308 w 1521660"/>
            <a:gd name="connsiteY2" fmla="*/ 1228725 h 2762250"/>
            <a:gd name="connsiteX3" fmla="*/ 1261258 w 1521660"/>
            <a:gd name="connsiteY3" fmla="*/ 2762250 h 2762250"/>
            <a:gd name="connsiteX0" fmla="*/ 0 w 1515468"/>
            <a:gd name="connsiteY0" fmla="*/ 0 h 2762250"/>
            <a:gd name="connsiteX1" fmla="*/ 1167786 w 1515468"/>
            <a:gd name="connsiteY1" fmla="*/ 285750 h 2762250"/>
            <a:gd name="connsiteX2" fmla="*/ 1499308 w 1515468"/>
            <a:gd name="connsiteY2" fmla="*/ 1228725 h 2762250"/>
            <a:gd name="connsiteX3" fmla="*/ 1261258 w 1515468"/>
            <a:gd name="connsiteY3" fmla="*/ 2762250 h 2762250"/>
            <a:gd name="connsiteX0" fmla="*/ 0 w 1532533"/>
            <a:gd name="connsiteY0" fmla="*/ 0 h 2762250"/>
            <a:gd name="connsiteX1" fmla="*/ 1019548 w 1532533"/>
            <a:gd name="connsiteY1" fmla="*/ 314325 h 2762250"/>
            <a:gd name="connsiteX2" fmla="*/ 1499308 w 1532533"/>
            <a:gd name="connsiteY2" fmla="*/ 1228725 h 2762250"/>
            <a:gd name="connsiteX3" fmla="*/ 1261258 w 1532533"/>
            <a:gd name="connsiteY3" fmla="*/ 2762250 h 2762250"/>
            <a:gd name="connsiteX0" fmla="*/ 0 w 1508877"/>
            <a:gd name="connsiteY0" fmla="*/ 0 h 2809875"/>
            <a:gd name="connsiteX1" fmla="*/ 1019548 w 1508877"/>
            <a:gd name="connsiteY1" fmla="*/ 314325 h 2809875"/>
            <a:gd name="connsiteX2" fmla="*/ 1499308 w 1508877"/>
            <a:gd name="connsiteY2" fmla="*/ 1228725 h 2809875"/>
            <a:gd name="connsiteX3" fmla="*/ 1176550 w 1508877"/>
            <a:gd name="connsiteY3" fmla="*/ 2809875 h 2809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08877" h="2809875">
              <a:moveTo>
                <a:pt x="0" y="0"/>
              </a:moveTo>
              <a:cubicBezTo>
                <a:pt x="405808" y="12700"/>
                <a:pt x="769663" y="109538"/>
                <a:pt x="1019548" y="314325"/>
              </a:cubicBezTo>
              <a:cubicBezTo>
                <a:pt x="1269433" y="519112"/>
                <a:pt x="1473141" y="812800"/>
                <a:pt x="1499308" y="1228725"/>
              </a:cubicBezTo>
              <a:cubicBezTo>
                <a:pt x="1525475" y="1644650"/>
                <a:pt x="1521019" y="2679700"/>
                <a:pt x="1176550" y="280987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395035</xdr:colOff>
      <xdr:row>2</xdr:row>
      <xdr:rowOff>85512</xdr:rowOff>
    </xdr:from>
    <xdr:to>
      <xdr:col>6</xdr:col>
      <xdr:colOff>1742969</xdr:colOff>
      <xdr:row>13</xdr:row>
      <xdr:rowOff>156308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395BF763-D8DB-440E-99CB-C3026320755A}"/>
            </a:ext>
          </a:extLst>
        </xdr:cNvPr>
        <xdr:cNvSpPr/>
      </xdr:nvSpPr>
      <xdr:spPr>
        <a:xfrm>
          <a:off x="7163388" y="556159"/>
          <a:ext cx="3454640" cy="2692973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320773 w 762016"/>
            <a:gd name="connsiteY0" fmla="*/ 0 h 1190905"/>
            <a:gd name="connsiteX1" fmla="*/ 762016 w 762016"/>
            <a:gd name="connsiteY1" fmla="*/ 1190905 h 1190905"/>
            <a:gd name="connsiteX0" fmla="*/ 208292 w 1001937"/>
            <a:gd name="connsiteY0" fmla="*/ 0 h 1286129"/>
            <a:gd name="connsiteX1" fmla="*/ 1001937 w 1001937"/>
            <a:gd name="connsiteY1" fmla="*/ 1286129 h 1286129"/>
            <a:gd name="connsiteX0" fmla="*/ 98742 w 892387"/>
            <a:gd name="connsiteY0" fmla="*/ 0 h 1286129"/>
            <a:gd name="connsiteX1" fmla="*/ 892387 w 892387"/>
            <a:gd name="connsiteY1" fmla="*/ 1286129 h 1286129"/>
            <a:gd name="connsiteX0" fmla="*/ 89337 w 886454"/>
            <a:gd name="connsiteY0" fmla="*/ 0 h 1286129"/>
            <a:gd name="connsiteX1" fmla="*/ 882982 w 886454"/>
            <a:gd name="connsiteY1" fmla="*/ 1286129 h 1286129"/>
            <a:gd name="connsiteX0" fmla="*/ 0 w 797132"/>
            <a:gd name="connsiteY0" fmla="*/ 0 h 1286129"/>
            <a:gd name="connsiteX1" fmla="*/ 550982 w 797132"/>
            <a:gd name="connsiteY1" fmla="*/ 676089 h 1286129"/>
            <a:gd name="connsiteX2" fmla="*/ 793645 w 797132"/>
            <a:gd name="connsiteY2" fmla="*/ 1286129 h 1286129"/>
            <a:gd name="connsiteX0" fmla="*/ 124024 w 920416"/>
            <a:gd name="connsiteY0" fmla="*/ 0 h 1286129"/>
            <a:gd name="connsiteX1" fmla="*/ 313080 w 920416"/>
            <a:gd name="connsiteY1" fmla="*/ 1123642 h 1286129"/>
            <a:gd name="connsiteX2" fmla="*/ 917669 w 920416"/>
            <a:gd name="connsiteY2" fmla="*/ 1286129 h 1286129"/>
            <a:gd name="connsiteX0" fmla="*/ 0 w 850602"/>
            <a:gd name="connsiteY0" fmla="*/ 0 h 1286129"/>
            <a:gd name="connsiteX1" fmla="*/ 189056 w 850602"/>
            <a:gd name="connsiteY1" fmla="*/ 1123642 h 1286129"/>
            <a:gd name="connsiteX2" fmla="*/ 793645 w 850602"/>
            <a:gd name="connsiteY2" fmla="*/ 1286129 h 1286129"/>
            <a:gd name="connsiteX0" fmla="*/ 0 w 1055621"/>
            <a:gd name="connsiteY0" fmla="*/ 0 h 1286129"/>
            <a:gd name="connsiteX1" fmla="*/ 627177 w 1055621"/>
            <a:gd name="connsiteY1" fmla="*/ 457075 h 1286129"/>
            <a:gd name="connsiteX2" fmla="*/ 793645 w 1055621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1041416"/>
            <a:gd name="connsiteY0" fmla="*/ 0 h 1286129"/>
            <a:gd name="connsiteX1" fmla="*/ 963036 w 1041416"/>
            <a:gd name="connsiteY1" fmla="*/ 422251 h 1286129"/>
            <a:gd name="connsiteX2" fmla="*/ 793645 w 1041416"/>
            <a:gd name="connsiteY2" fmla="*/ 1286129 h 1286129"/>
            <a:gd name="connsiteX0" fmla="*/ 0 w 803685"/>
            <a:gd name="connsiteY0" fmla="*/ 0 h 1286129"/>
            <a:gd name="connsiteX1" fmla="*/ 241190 w 803685"/>
            <a:gd name="connsiteY1" fmla="*/ 407327 h 1286129"/>
            <a:gd name="connsiteX2" fmla="*/ 793645 w 803685"/>
            <a:gd name="connsiteY2" fmla="*/ 1286129 h 1286129"/>
            <a:gd name="connsiteX0" fmla="*/ 0 w 845623"/>
            <a:gd name="connsiteY0" fmla="*/ 0 h 1286129"/>
            <a:gd name="connsiteX1" fmla="*/ 662268 w 845623"/>
            <a:gd name="connsiteY1" fmla="*/ 422252 h 1286129"/>
            <a:gd name="connsiteX2" fmla="*/ 793645 w 845623"/>
            <a:gd name="connsiteY2" fmla="*/ 1286129 h 1286129"/>
            <a:gd name="connsiteX0" fmla="*/ 0 w 835597"/>
            <a:gd name="connsiteY0" fmla="*/ 0 h 947833"/>
            <a:gd name="connsiteX1" fmla="*/ 652242 w 835597"/>
            <a:gd name="connsiteY1" fmla="*/ 83956 h 947833"/>
            <a:gd name="connsiteX2" fmla="*/ 783619 w 835597"/>
            <a:gd name="connsiteY2" fmla="*/ 947833 h 947833"/>
            <a:gd name="connsiteX0" fmla="*/ 0 w 875699"/>
            <a:gd name="connsiteY0" fmla="*/ 0 h 1196580"/>
            <a:gd name="connsiteX1" fmla="*/ 692344 w 875699"/>
            <a:gd name="connsiteY1" fmla="*/ 332703 h 1196580"/>
            <a:gd name="connsiteX2" fmla="*/ 823721 w 875699"/>
            <a:gd name="connsiteY2" fmla="*/ 1196580 h 1196580"/>
            <a:gd name="connsiteX0" fmla="*/ 15317 w 891016"/>
            <a:gd name="connsiteY0" fmla="*/ 0 h 1196580"/>
            <a:gd name="connsiteX1" fmla="*/ 707661 w 891016"/>
            <a:gd name="connsiteY1" fmla="*/ 332703 h 1196580"/>
            <a:gd name="connsiteX2" fmla="*/ 839038 w 891016"/>
            <a:gd name="connsiteY2" fmla="*/ 1196580 h 1196580"/>
            <a:gd name="connsiteX0" fmla="*/ 15877 w 882359"/>
            <a:gd name="connsiteY0" fmla="*/ 0 h 1196580"/>
            <a:gd name="connsiteX1" fmla="*/ 678144 w 882359"/>
            <a:gd name="connsiteY1" fmla="*/ 263054 h 1196580"/>
            <a:gd name="connsiteX2" fmla="*/ 839598 w 882359"/>
            <a:gd name="connsiteY2" fmla="*/ 1196580 h 1196580"/>
            <a:gd name="connsiteX0" fmla="*/ 21199 w 887681"/>
            <a:gd name="connsiteY0" fmla="*/ 0 h 1196580"/>
            <a:gd name="connsiteX1" fmla="*/ 683466 w 887681"/>
            <a:gd name="connsiteY1" fmla="*/ 263054 h 1196580"/>
            <a:gd name="connsiteX2" fmla="*/ 844920 w 887681"/>
            <a:gd name="connsiteY2" fmla="*/ 1196580 h 1196580"/>
            <a:gd name="connsiteX0" fmla="*/ 21199 w 900735"/>
            <a:gd name="connsiteY0" fmla="*/ 0 h 1196580"/>
            <a:gd name="connsiteX1" fmla="*/ 683466 w 900735"/>
            <a:gd name="connsiteY1" fmla="*/ 263054 h 1196580"/>
            <a:gd name="connsiteX2" fmla="*/ 844920 w 900735"/>
            <a:gd name="connsiteY2" fmla="*/ 1196580 h 1196580"/>
            <a:gd name="connsiteX0" fmla="*/ 22577 w 902113"/>
            <a:gd name="connsiteY0" fmla="*/ 0 h 1196580"/>
            <a:gd name="connsiteX1" fmla="*/ 684844 w 902113"/>
            <a:gd name="connsiteY1" fmla="*/ 263054 h 1196580"/>
            <a:gd name="connsiteX2" fmla="*/ 846298 w 902113"/>
            <a:gd name="connsiteY2" fmla="*/ 1196580 h 1196580"/>
            <a:gd name="connsiteX0" fmla="*/ 22577 w 895736"/>
            <a:gd name="connsiteY0" fmla="*/ 0 h 1340854"/>
            <a:gd name="connsiteX1" fmla="*/ 684844 w 895736"/>
            <a:gd name="connsiteY1" fmla="*/ 263054 h 1340854"/>
            <a:gd name="connsiteX2" fmla="*/ 836272 w 895736"/>
            <a:gd name="connsiteY2" fmla="*/ 1340854 h 1340854"/>
            <a:gd name="connsiteX0" fmla="*/ 22577 w 889362"/>
            <a:gd name="connsiteY0" fmla="*/ 0 h 1340854"/>
            <a:gd name="connsiteX1" fmla="*/ 684844 w 889362"/>
            <a:gd name="connsiteY1" fmla="*/ 263054 h 1340854"/>
            <a:gd name="connsiteX2" fmla="*/ 836272 w 889362"/>
            <a:gd name="connsiteY2" fmla="*/ 1340854 h 1340854"/>
            <a:gd name="connsiteX0" fmla="*/ 8516 w 1837750"/>
            <a:gd name="connsiteY0" fmla="*/ 0 h 1346306"/>
            <a:gd name="connsiteX1" fmla="*/ 1633232 w 1837750"/>
            <a:gd name="connsiteY1" fmla="*/ 268506 h 1346306"/>
            <a:gd name="connsiteX2" fmla="*/ 1784660 w 1837750"/>
            <a:gd name="connsiteY2" fmla="*/ 1346306 h 1346306"/>
            <a:gd name="connsiteX0" fmla="*/ 0 w 1829234"/>
            <a:gd name="connsiteY0" fmla="*/ 291 h 1346597"/>
            <a:gd name="connsiteX1" fmla="*/ 1624716 w 1829234"/>
            <a:gd name="connsiteY1" fmla="*/ 268797 h 1346597"/>
            <a:gd name="connsiteX2" fmla="*/ 1776144 w 1829234"/>
            <a:gd name="connsiteY2" fmla="*/ 1346597 h 1346597"/>
            <a:gd name="connsiteX0" fmla="*/ 0 w 1829234"/>
            <a:gd name="connsiteY0" fmla="*/ 0 h 1346306"/>
            <a:gd name="connsiteX1" fmla="*/ 1624716 w 1829234"/>
            <a:gd name="connsiteY1" fmla="*/ 268506 h 1346306"/>
            <a:gd name="connsiteX2" fmla="*/ 1776144 w 1829234"/>
            <a:gd name="connsiteY2" fmla="*/ 1346306 h 1346306"/>
            <a:gd name="connsiteX0" fmla="*/ 0 w 1796928"/>
            <a:gd name="connsiteY0" fmla="*/ 0 h 1346306"/>
            <a:gd name="connsiteX1" fmla="*/ 1486660 w 1796928"/>
            <a:gd name="connsiteY1" fmla="*/ 192181 h 1346306"/>
            <a:gd name="connsiteX2" fmla="*/ 1776144 w 1796928"/>
            <a:gd name="connsiteY2" fmla="*/ 1346306 h 1346306"/>
            <a:gd name="connsiteX0" fmla="*/ 0 w 1569702"/>
            <a:gd name="connsiteY0" fmla="*/ 0 h 1308144"/>
            <a:gd name="connsiteX1" fmla="*/ 1486660 w 1569702"/>
            <a:gd name="connsiteY1" fmla="*/ 192181 h 1308144"/>
            <a:gd name="connsiteX2" fmla="*/ 1216031 w 156970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4864"/>
            <a:gd name="connsiteY0" fmla="*/ 0 h 1308144"/>
            <a:gd name="connsiteX1" fmla="*/ 827935 w 1224864"/>
            <a:gd name="connsiteY1" fmla="*/ 77694 h 1308144"/>
            <a:gd name="connsiteX2" fmla="*/ 1216031 w 1224864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2011 h 1310155"/>
            <a:gd name="connsiteX1" fmla="*/ 827935 w 1216031"/>
            <a:gd name="connsiteY1" fmla="*/ 79705 h 1310155"/>
            <a:gd name="connsiteX2" fmla="*/ 1216031 w 1216031"/>
            <a:gd name="connsiteY2" fmla="*/ 1310155 h 13101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6031" h="1310155">
              <a:moveTo>
                <a:pt x="0" y="2011"/>
              </a:moveTo>
              <a:cubicBezTo>
                <a:pt x="597912" y="4185"/>
                <a:pt x="690039" y="-24335"/>
                <a:pt x="827935" y="79705"/>
              </a:cubicBezTo>
              <a:cubicBezTo>
                <a:pt x="1040947" y="269219"/>
                <a:pt x="1205353" y="659296"/>
                <a:pt x="1216031" y="131015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409574</xdr:colOff>
      <xdr:row>5</xdr:row>
      <xdr:rowOff>104774</xdr:rowOff>
    </xdr:from>
    <xdr:to>
      <xdr:col>6</xdr:col>
      <xdr:colOff>809625</xdr:colOff>
      <xdr:row>19</xdr:row>
      <xdr:rowOff>19049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300A9081-8F92-4A8E-BE4C-133022535BC3}"/>
            </a:ext>
          </a:extLst>
        </xdr:cNvPr>
        <xdr:cNvSpPr/>
      </xdr:nvSpPr>
      <xdr:spPr>
        <a:xfrm>
          <a:off x="7181849" y="1295399"/>
          <a:ext cx="2514601" cy="3228975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58142"/>
            <a:gd name="connsiteY0" fmla="*/ 0 h 3091054"/>
            <a:gd name="connsiteX1" fmla="*/ 2757119 w 2758142"/>
            <a:gd name="connsiteY1" fmla="*/ 428625 h 3091054"/>
            <a:gd name="connsiteX2" fmla="*/ 1814143 w 2758142"/>
            <a:gd name="connsiteY2" fmla="*/ 2724534 h 3091054"/>
            <a:gd name="connsiteX3" fmla="*/ 0 w 2758142"/>
            <a:gd name="connsiteY3" fmla="*/ 3091054 h 3091054"/>
            <a:gd name="connsiteX0" fmla="*/ 1042640 w 1843763"/>
            <a:gd name="connsiteY0" fmla="*/ 0 h 3079935"/>
            <a:gd name="connsiteX1" fmla="*/ 1842740 w 1843763"/>
            <a:gd name="connsiteY1" fmla="*/ 428625 h 3079935"/>
            <a:gd name="connsiteX2" fmla="*/ 899764 w 1843763"/>
            <a:gd name="connsiteY2" fmla="*/ 2724534 h 3079935"/>
            <a:gd name="connsiteX3" fmla="*/ 0 w 1843763"/>
            <a:gd name="connsiteY3" fmla="*/ 3079935 h 3079935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15270" h="3769307">
              <a:moveTo>
                <a:pt x="1814147" y="0"/>
              </a:moveTo>
              <a:cubicBezTo>
                <a:pt x="2242772" y="22225"/>
                <a:pt x="2638060" y="-25464"/>
                <a:pt x="2614247" y="428625"/>
              </a:cubicBezTo>
              <a:cubicBezTo>
                <a:pt x="2590434" y="882714"/>
                <a:pt x="2106979" y="2167754"/>
                <a:pt x="1671271" y="2724534"/>
              </a:cubicBezTo>
              <a:cubicBezTo>
                <a:pt x="1235563" y="3281314"/>
                <a:pt x="965190" y="3529614"/>
                <a:pt x="0" y="3769307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593272</xdr:colOff>
      <xdr:row>15</xdr:row>
      <xdr:rowOff>142875</xdr:rowOff>
    </xdr:from>
    <xdr:to>
      <xdr:col>6</xdr:col>
      <xdr:colOff>295275</xdr:colOff>
      <xdr:row>18</xdr:row>
      <xdr:rowOff>193481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05FCB51E-008A-44A1-91CB-ACE5881CE675}"/>
            </a:ext>
          </a:extLst>
        </xdr:cNvPr>
        <xdr:cNvSpPr/>
      </xdr:nvSpPr>
      <xdr:spPr>
        <a:xfrm>
          <a:off x="8425543" y="3746046"/>
          <a:ext cx="757918" cy="736406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  <a:gd name="connsiteX0" fmla="*/ 386659 w 666167"/>
            <a:gd name="connsiteY0" fmla="*/ 0 h 1967295"/>
            <a:gd name="connsiteX1" fmla="*/ 666167 w 666167"/>
            <a:gd name="connsiteY1" fmla="*/ 1963441 h 1967295"/>
            <a:gd name="connsiteX0" fmla="*/ 336354 w 615862"/>
            <a:gd name="connsiteY0" fmla="*/ 0 h 1978371"/>
            <a:gd name="connsiteX1" fmla="*/ 615862 w 615862"/>
            <a:gd name="connsiteY1" fmla="*/ 1963441 h 1978371"/>
            <a:gd name="connsiteX0" fmla="*/ 149896 w 429404"/>
            <a:gd name="connsiteY0" fmla="*/ 0 h 2002036"/>
            <a:gd name="connsiteX1" fmla="*/ 429404 w 429404"/>
            <a:gd name="connsiteY1" fmla="*/ 1963441 h 2002036"/>
            <a:gd name="connsiteX0" fmla="*/ 149896 w 429404"/>
            <a:gd name="connsiteY0" fmla="*/ 0 h 2131351"/>
            <a:gd name="connsiteX1" fmla="*/ 429404 w 429404"/>
            <a:gd name="connsiteY1" fmla="*/ 2099361 h 2131351"/>
            <a:gd name="connsiteX0" fmla="*/ 152463 w 431971"/>
            <a:gd name="connsiteY0" fmla="*/ 0 h 2101661"/>
            <a:gd name="connsiteX1" fmla="*/ 431971 w 431971"/>
            <a:gd name="connsiteY1" fmla="*/ 2099361 h 21016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31971" h="2101661">
              <a:moveTo>
                <a:pt x="152463" y="0"/>
              </a:moveTo>
              <a:cubicBezTo>
                <a:pt x="-138854" y="1781144"/>
                <a:pt x="5280" y="2134550"/>
                <a:pt x="431971" y="2099361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265219</xdr:colOff>
      <xdr:row>68</xdr:row>
      <xdr:rowOff>150809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3B682-1BC6-4C9C-A7DC-965079690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1000"/>
          <a:ext cx="11847619" cy="127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21</xdr:col>
      <xdr:colOff>93714</xdr:colOff>
      <xdr:row>98</xdr:row>
      <xdr:rowOff>161238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46B4D7-7736-4957-B5FA-EFDFCDB4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3335000"/>
          <a:ext cx="12285714" cy="54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313905</xdr:colOff>
      <xdr:row>4</xdr:row>
      <xdr:rowOff>133286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13C8C-808F-4A8C-96EA-E542FB92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3361905" cy="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93</xdr:row>
      <xdr:rowOff>0</xdr:rowOff>
    </xdr:from>
    <xdr:to>
      <xdr:col>21</xdr:col>
      <xdr:colOff>112764</xdr:colOff>
      <xdr:row>195</xdr:row>
      <xdr:rowOff>26143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D363B7-E60B-4F85-948D-5BC412C8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17716500"/>
          <a:ext cx="12285714" cy="19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9525</xdr:rowOff>
    </xdr:from>
    <xdr:to>
      <xdr:col>20</xdr:col>
      <xdr:colOff>274746</xdr:colOff>
      <xdr:row>93</xdr:row>
      <xdr:rowOff>7453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4C8D0F-A07B-4198-A9ED-45C2EBDB5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175" y="1152525"/>
          <a:ext cx="11828571" cy="16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769D-D23D-4C22-830D-E3B339BD3180}">
  <dimension ref="B1:K30"/>
  <sheetViews>
    <sheetView tabSelected="1" zoomScaleNormal="100" workbookViewId="0">
      <selection activeCell="I17" sqref="I17"/>
    </sheetView>
  </sheetViews>
  <sheetFormatPr defaultRowHeight="18" x14ac:dyDescent="0.25"/>
  <cols>
    <col min="1" max="1" width="3.5703125" style="2" customWidth="1"/>
    <col min="2" max="2" width="5.140625" style="2" customWidth="1"/>
    <col min="3" max="3" width="9.140625" style="2" customWidth="1"/>
    <col min="4" max="4" width="36.42578125" style="2" customWidth="1"/>
    <col min="5" max="5" width="19.42578125" style="2" customWidth="1"/>
    <col min="6" max="7" width="15.85546875" style="2" customWidth="1"/>
    <col min="8" max="8" width="32.42578125" style="2" customWidth="1"/>
    <col min="9" max="9" width="18.85546875" style="2" customWidth="1"/>
    <col min="10" max="10" width="4.28515625" style="2" customWidth="1"/>
    <col min="11" max="11" width="5.5703125" style="2" customWidth="1"/>
    <col min="12" max="12" width="23.7109375" style="2" bestFit="1" customWidth="1"/>
    <col min="13" max="13" width="17.85546875" style="2" customWidth="1"/>
    <col min="14" max="14" width="11.7109375" style="2" bestFit="1" customWidth="1"/>
    <col min="15" max="16384" width="9.140625" style="2"/>
  </cols>
  <sheetData>
    <row r="1" spans="2:11" ht="18.75" thickBot="1" x14ac:dyDescent="0.3">
      <c r="C1" s="29"/>
      <c r="D1" s="29"/>
      <c r="E1" s="29"/>
      <c r="F1" s="29"/>
      <c r="G1" s="29"/>
      <c r="H1" s="29"/>
      <c r="I1" s="29"/>
      <c r="J1" s="29"/>
    </row>
    <row r="2" spans="2:11" ht="18.75" thickBot="1" x14ac:dyDescent="0.3">
      <c r="B2" s="40"/>
      <c r="C2" s="41"/>
      <c r="D2" s="41"/>
      <c r="E2" s="41"/>
      <c r="F2" s="41"/>
      <c r="G2" s="41"/>
      <c r="H2" s="41"/>
      <c r="I2" s="41"/>
      <c r="J2" s="41"/>
      <c r="K2" s="43"/>
    </row>
    <row r="3" spans="2:11" ht="18.75" thickBot="1" x14ac:dyDescent="0.3">
      <c r="B3" s="44"/>
      <c r="C3" s="28"/>
      <c r="D3" s="29"/>
      <c r="E3" s="49" t="s">
        <v>0</v>
      </c>
      <c r="F3" s="50" t="s">
        <v>1</v>
      </c>
      <c r="G3" s="51" t="s">
        <v>2</v>
      </c>
      <c r="H3" s="29"/>
      <c r="I3" s="29"/>
      <c r="J3" s="31"/>
      <c r="K3" s="45"/>
    </row>
    <row r="4" spans="2:11" ht="18.75" thickBot="1" x14ac:dyDescent="0.3">
      <c r="B4" s="44"/>
      <c r="C4" s="12"/>
      <c r="D4" s="1" t="s">
        <v>3</v>
      </c>
      <c r="E4" s="52">
        <v>2</v>
      </c>
      <c r="F4" s="53">
        <v>30</v>
      </c>
      <c r="G4" s="54">
        <v>15</v>
      </c>
      <c r="H4" s="39"/>
      <c r="J4" s="21"/>
      <c r="K4" s="45"/>
    </row>
    <row r="5" spans="2:11" x14ac:dyDescent="0.25">
      <c r="B5" s="44"/>
      <c r="C5" s="12"/>
      <c r="E5" s="16"/>
      <c r="F5" s="16"/>
      <c r="G5" s="16"/>
      <c r="J5" s="21"/>
      <c r="K5" s="45"/>
    </row>
    <row r="6" spans="2:11" x14ac:dyDescent="0.25">
      <c r="B6" s="44"/>
      <c r="C6" s="12"/>
      <c r="D6" s="1" t="s">
        <v>4</v>
      </c>
      <c r="E6" s="22">
        <f>E4+(F4+G4/60)/60</f>
        <v>2.5041666666666664</v>
      </c>
      <c r="F6" s="16" t="s">
        <v>0</v>
      </c>
      <c r="G6" s="16"/>
      <c r="H6" s="2">
        <v>2</v>
      </c>
      <c r="J6" s="21"/>
      <c r="K6" s="45"/>
    </row>
    <row r="7" spans="2:11" ht="18.75" thickBot="1" x14ac:dyDescent="0.3">
      <c r="B7" s="44"/>
      <c r="C7" s="12"/>
      <c r="E7" s="16"/>
      <c r="F7" s="16"/>
      <c r="G7" s="16"/>
      <c r="J7" s="21"/>
      <c r="K7" s="45"/>
    </row>
    <row r="8" spans="2:11" ht="18.75" thickBot="1" x14ac:dyDescent="0.3">
      <c r="B8" s="44"/>
      <c r="C8" s="12"/>
      <c r="E8" s="49" t="s">
        <v>0</v>
      </c>
      <c r="F8" s="50" t="s">
        <v>1</v>
      </c>
      <c r="G8" s="51" t="s">
        <v>2</v>
      </c>
      <c r="J8" s="21"/>
      <c r="K8" s="45"/>
    </row>
    <row r="9" spans="2:11" ht="19.5" thickBot="1" x14ac:dyDescent="0.35">
      <c r="B9" s="44"/>
      <c r="C9" s="12"/>
      <c r="D9" s="56" t="s">
        <v>5</v>
      </c>
      <c r="E9" s="52">
        <v>32</v>
      </c>
      <c r="F9" s="53">
        <v>51</v>
      </c>
      <c r="G9" s="54">
        <v>52</v>
      </c>
      <c r="H9" s="39"/>
      <c r="J9" s="21"/>
      <c r="K9" s="45"/>
    </row>
    <row r="10" spans="2:11" x14ac:dyDescent="0.25">
      <c r="B10" s="44"/>
      <c r="C10" s="12"/>
      <c r="J10" s="21"/>
      <c r="K10" s="45"/>
    </row>
    <row r="11" spans="2:11" ht="18.75" x14ac:dyDescent="0.3">
      <c r="B11" s="44"/>
      <c r="C11" s="12"/>
      <c r="D11" s="56" t="s">
        <v>6</v>
      </c>
      <c r="E11" s="38">
        <f>E9+(F9+G9/60)/60</f>
        <v>32.864444444444445</v>
      </c>
      <c r="F11" s="2" t="s">
        <v>0</v>
      </c>
      <c r="J11" s="21"/>
      <c r="K11" s="45"/>
    </row>
    <row r="12" spans="2:11" x14ac:dyDescent="0.25">
      <c r="B12" s="44"/>
      <c r="C12" s="12"/>
      <c r="J12" s="21"/>
      <c r="K12" s="45"/>
    </row>
    <row r="13" spans="2:11" x14ac:dyDescent="0.25">
      <c r="B13" s="44"/>
      <c r="C13" s="12" t="s">
        <v>7</v>
      </c>
      <c r="J13" s="21"/>
      <c r="K13" s="45"/>
    </row>
    <row r="14" spans="2:11" ht="18.75" thickBot="1" x14ac:dyDescent="0.3">
      <c r="B14" s="44"/>
      <c r="C14" s="12"/>
      <c r="J14" s="21"/>
      <c r="K14" s="45"/>
    </row>
    <row r="15" spans="2:11" ht="24" thickBot="1" x14ac:dyDescent="0.4">
      <c r="B15" s="44"/>
      <c r="C15" s="58"/>
      <c r="D15" s="59"/>
      <c r="E15" s="7" t="s">
        <v>8</v>
      </c>
      <c r="F15" s="60"/>
      <c r="G15" s="9"/>
      <c r="H15" s="9"/>
      <c r="I15" s="10" t="s">
        <v>9</v>
      </c>
      <c r="J15" s="11"/>
      <c r="K15" s="45"/>
    </row>
    <row r="16" spans="2:11" x14ac:dyDescent="0.25">
      <c r="B16" s="44"/>
      <c r="C16" s="28"/>
      <c r="D16" s="29"/>
      <c r="E16" s="29"/>
      <c r="F16" s="31"/>
      <c r="J16" s="21"/>
      <c r="K16" s="45"/>
    </row>
    <row r="17" spans="2:11" x14ac:dyDescent="0.25">
      <c r="B17" s="44"/>
      <c r="C17" s="12"/>
      <c r="D17" s="1" t="s">
        <v>10</v>
      </c>
      <c r="E17" s="4">
        <f>IF(E6=0,0,(100*360)/(E6*2*PI()))</f>
        <v>2288.0178174941361</v>
      </c>
      <c r="F17" s="21" t="s">
        <v>11</v>
      </c>
      <c r="H17" s="1" t="s">
        <v>12</v>
      </c>
      <c r="I17" s="4">
        <f>IF(E6=0,0,50/SIN(0.5*RADIANS(E6)))</f>
        <v>2288.1999357796722</v>
      </c>
      <c r="J17" s="21" t="s">
        <v>11</v>
      </c>
      <c r="K17" s="45"/>
    </row>
    <row r="18" spans="2:11" x14ac:dyDescent="0.25">
      <c r="B18" s="44"/>
      <c r="C18" s="12"/>
      <c r="F18" s="21"/>
      <c r="J18" s="21"/>
      <c r="K18" s="45"/>
    </row>
    <row r="19" spans="2:11" x14ac:dyDescent="0.25">
      <c r="B19" s="44"/>
      <c r="C19" s="12"/>
      <c r="D19" s="18" t="s">
        <v>13</v>
      </c>
      <c r="E19" s="4">
        <f>PI()*E17*E11/180</f>
        <v>1312.3904603438714</v>
      </c>
      <c r="F19" s="21" t="s">
        <v>11</v>
      </c>
      <c r="H19" s="1" t="s">
        <v>14</v>
      </c>
      <c r="I19" s="4">
        <f>IF(E6=0,0,100*E11/E6)</f>
        <v>1312.3904603438714</v>
      </c>
      <c r="J19" s="21" t="s">
        <v>11</v>
      </c>
      <c r="K19" s="45"/>
    </row>
    <row r="20" spans="2:11" ht="18.75" thickBot="1" x14ac:dyDescent="0.3">
      <c r="B20" s="44"/>
      <c r="C20" s="23"/>
      <c r="D20" s="61" t="s">
        <v>15</v>
      </c>
      <c r="E20" s="26">
        <f>E19</f>
        <v>1312.3904603438714</v>
      </c>
      <c r="F20" s="27" t="s">
        <v>11</v>
      </c>
      <c r="G20" s="24"/>
      <c r="H20" s="25" t="s">
        <v>15</v>
      </c>
      <c r="I20" s="26">
        <f>PI()*I17*E11/180</f>
        <v>1312.4949220743545</v>
      </c>
      <c r="J20" s="27" t="s">
        <v>11</v>
      </c>
      <c r="K20" s="45"/>
    </row>
    <row r="21" spans="2:11" ht="18.75" thickBot="1" x14ac:dyDescent="0.3">
      <c r="B21" s="46"/>
      <c r="C21" s="47"/>
      <c r="D21" s="47"/>
      <c r="E21" s="57"/>
      <c r="F21" s="47"/>
      <c r="G21" s="47"/>
      <c r="H21" s="47"/>
      <c r="I21" s="47"/>
      <c r="J21" s="47"/>
      <c r="K21" s="48"/>
    </row>
    <row r="22" spans="2:11" x14ac:dyDescent="0.25">
      <c r="E22" s="4"/>
    </row>
    <row r="23" spans="2:11" x14ac:dyDescent="0.25">
      <c r="E23" s="4"/>
      <c r="H23" s="1"/>
      <c r="I23" s="3"/>
    </row>
    <row r="24" spans="2:11" x14ac:dyDescent="0.25">
      <c r="E24" s="4"/>
    </row>
    <row r="25" spans="2:11" x14ac:dyDescent="0.25">
      <c r="E25" s="4"/>
    </row>
    <row r="26" spans="2:11" ht="23.25" x14ac:dyDescent="0.35">
      <c r="E26" s="5"/>
      <c r="I26" s="5"/>
    </row>
    <row r="28" spans="2:11" x14ac:dyDescent="0.25">
      <c r="D28" s="1"/>
      <c r="E28" s="4"/>
      <c r="H28" s="1"/>
      <c r="I28" s="4"/>
    </row>
    <row r="29" spans="2:11" x14ac:dyDescent="0.25">
      <c r="D29" s="1"/>
      <c r="E29" s="4"/>
      <c r="H29" s="1"/>
      <c r="I29" s="4"/>
    </row>
    <row r="30" spans="2:11" x14ac:dyDescent="0.25">
      <c r="D30" s="1"/>
      <c r="H30" s="1"/>
      <c r="I30" s="4"/>
    </row>
  </sheetData>
  <sheetProtection algorithmName="SHA-512" hashValue="6Mbl79aNrwrgZyBzlH0H4O2gJ5Ra8AIQJ8TM8GDRItQQFNSsHjFi9qwyn0HQJCdrvvPQV63jZsJ788I0FAN+cA==" saltValue="kKwXtLvxphTT86L3XT28+w==" spinCount="100000" sheet="1" objects="1" scenarios="1"/>
  <protectedRanges>
    <protectedRange sqref="E9:G9" name="Range2"/>
    <protectedRange sqref="E4:G4" name="Range1"/>
  </protectedRange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B064-41DA-44C0-AC3B-22AEC8075C79}">
  <dimension ref="A1:K31"/>
  <sheetViews>
    <sheetView topLeftCell="B1" zoomScaleNormal="100" workbookViewId="0">
      <selection activeCell="H7" sqref="H7"/>
    </sheetView>
  </sheetViews>
  <sheetFormatPr defaultRowHeight="18" x14ac:dyDescent="0.25"/>
  <cols>
    <col min="1" max="1" width="29.28515625" customWidth="1"/>
    <col min="2" max="2" width="4.28515625" style="2" customWidth="1"/>
    <col min="3" max="3" width="52.140625" style="2" customWidth="1"/>
    <col min="4" max="4" width="19.7109375" style="2" customWidth="1"/>
    <col min="5" max="6" width="15.85546875" style="2" customWidth="1"/>
    <col min="7" max="7" width="51.28515625" style="2" bestFit="1" customWidth="1"/>
    <col min="8" max="8" width="20.85546875" style="2" customWidth="1"/>
    <col min="9" max="9" width="16.7109375" style="2" customWidth="1"/>
    <col min="10" max="10" width="16" style="2" customWidth="1"/>
    <col min="11" max="11" width="5" style="2" customWidth="1"/>
    <col min="12" max="12" width="17.85546875" style="2" customWidth="1"/>
    <col min="13" max="13" width="11.7109375" style="2" bestFit="1" customWidth="1"/>
    <col min="14" max="16384" width="9.140625" style="2"/>
  </cols>
  <sheetData>
    <row r="1" spans="2:11" ht="18.75" thickBot="1" x14ac:dyDescent="0.3"/>
    <row r="2" spans="2:11" ht="18.75" thickBot="1" x14ac:dyDescent="0.3">
      <c r="B2" s="40"/>
      <c r="C2" s="41"/>
      <c r="D2" s="42"/>
      <c r="E2" s="42"/>
      <c r="F2" s="42"/>
      <c r="G2" s="41"/>
      <c r="H2" s="41"/>
      <c r="I2" s="41"/>
      <c r="J2" s="41"/>
      <c r="K2" s="43"/>
    </row>
    <row r="3" spans="2:11" ht="18.75" thickBot="1" x14ac:dyDescent="0.3">
      <c r="B3" s="44"/>
      <c r="C3" s="33" t="s">
        <v>16</v>
      </c>
      <c r="D3" s="55">
        <v>3000</v>
      </c>
      <c r="E3" s="34" t="s">
        <v>11</v>
      </c>
      <c r="F3" s="35"/>
      <c r="G3" s="36"/>
      <c r="H3" s="29"/>
      <c r="I3" s="29"/>
      <c r="J3" s="31"/>
      <c r="K3" s="45"/>
    </row>
    <row r="4" spans="2:11" ht="18.75" thickBot="1" x14ac:dyDescent="0.3">
      <c r="B4" s="44"/>
      <c r="C4" s="12"/>
      <c r="D4" s="16"/>
      <c r="E4" s="16"/>
      <c r="F4" s="16"/>
      <c r="J4" s="21"/>
      <c r="K4" s="45"/>
    </row>
    <row r="5" spans="2:11" ht="18.75" thickBot="1" x14ac:dyDescent="0.3">
      <c r="B5" s="44"/>
      <c r="C5" s="12"/>
      <c r="D5" s="49" t="s">
        <v>0</v>
      </c>
      <c r="E5" s="50" t="s">
        <v>17</v>
      </c>
      <c r="F5" s="51" t="s">
        <v>2</v>
      </c>
      <c r="J5" s="21"/>
      <c r="K5" s="45"/>
    </row>
    <row r="6" spans="2:11" ht="19.5" thickBot="1" x14ac:dyDescent="0.35">
      <c r="B6" s="44"/>
      <c r="C6" s="37" t="s">
        <v>5</v>
      </c>
      <c r="D6" s="52">
        <v>33</v>
      </c>
      <c r="E6" s="53">
        <v>29</v>
      </c>
      <c r="F6" s="54">
        <v>51</v>
      </c>
      <c r="J6" s="21"/>
      <c r="K6" s="45"/>
    </row>
    <row r="7" spans="2:11" x14ac:dyDescent="0.25">
      <c r="B7" s="44"/>
      <c r="C7" s="12"/>
      <c r="J7" s="21"/>
      <c r="K7" s="45"/>
    </row>
    <row r="8" spans="2:11" ht="18.75" x14ac:dyDescent="0.3">
      <c r="B8" s="44"/>
      <c r="C8" s="37" t="s">
        <v>6</v>
      </c>
      <c r="D8" s="38">
        <f>D6+(E6+F6/60)/60</f>
        <v>33.497500000000002</v>
      </c>
      <c r="E8" s="2" t="s">
        <v>0</v>
      </c>
      <c r="J8" s="21"/>
      <c r="K8" s="45"/>
    </row>
    <row r="9" spans="2:11" x14ac:dyDescent="0.25">
      <c r="B9" s="44"/>
      <c r="C9" s="12"/>
      <c r="G9" s="39"/>
      <c r="J9" s="21"/>
      <c r="K9" s="45"/>
    </row>
    <row r="10" spans="2:11" x14ac:dyDescent="0.25">
      <c r="B10" s="44"/>
      <c r="C10" s="12" t="s">
        <v>18</v>
      </c>
      <c r="J10" s="21"/>
      <c r="K10" s="45"/>
    </row>
    <row r="11" spans="2:11" ht="18.75" thickBot="1" x14ac:dyDescent="0.3">
      <c r="B11" s="44"/>
      <c r="C11" s="12"/>
      <c r="J11" s="21"/>
      <c r="K11" s="45"/>
    </row>
    <row r="12" spans="2:11" ht="24" thickBot="1" x14ac:dyDescent="0.4">
      <c r="B12" s="44"/>
      <c r="C12" s="6"/>
      <c r="D12" s="7" t="s">
        <v>8</v>
      </c>
      <c r="E12" s="8"/>
      <c r="F12" s="32"/>
      <c r="G12" s="9"/>
      <c r="H12" s="9"/>
      <c r="I12" s="10" t="s">
        <v>19</v>
      </c>
      <c r="J12" s="11"/>
      <c r="K12" s="45"/>
    </row>
    <row r="13" spans="2:11" x14ac:dyDescent="0.25">
      <c r="B13" s="44"/>
      <c r="C13" s="28"/>
      <c r="D13" s="29"/>
      <c r="E13" s="30">
        <f>(D17-D15)*60</f>
        <v>54.591559026164646</v>
      </c>
      <c r="F13" s="31"/>
      <c r="H13" s="13">
        <f>IF(D3=0,0,DEGREES(ASIN(50/D3))*2)</f>
        <v>1.9099477475698274</v>
      </c>
      <c r="I13" s="14">
        <f>(H13-H15)*60</f>
        <v>54.596864854189647</v>
      </c>
      <c r="J13" s="15">
        <f>(I13-I15)*60</f>
        <v>35.811891251378825</v>
      </c>
      <c r="K13" s="45"/>
    </row>
    <row r="14" spans="2:11" x14ac:dyDescent="0.25">
      <c r="B14" s="44"/>
      <c r="C14" s="12"/>
      <c r="D14" s="16" t="s">
        <v>0</v>
      </c>
      <c r="E14" s="16" t="s">
        <v>17</v>
      </c>
      <c r="F14" s="17" t="s">
        <v>2</v>
      </c>
      <c r="H14" s="16" t="s">
        <v>0</v>
      </c>
      <c r="I14" s="16" t="s">
        <v>17</v>
      </c>
      <c r="J14" s="17" t="s">
        <v>2</v>
      </c>
      <c r="K14" s="45"/>
    </row>
    <row r="15" spans="2:11" x14ac:dyDescent="0.25">
      <c r="B15" s="44"/>
      <c r="C15" s="18" t="s">
        <v>20</v>
      </c>
      <c r="D15" s="19">
        <f>IF(D3=0,0,ROUNDDOWN(D17,0))</f>
        <v>1</v>
      </c>
      <c r="E15" s="19">
        <f>IF(D3=0,0,ROUNDDOWN(E13,0))</f>
        <v>54</v>
      </c>
      <c r="F15" s="20">
        <f>IF(D3=0,0,(E13-E15)*60)</f>
        <v>35.493541569878744</v>
      </c>
      <c r="G15" s="1" t="s">
        <v>21</v>
      </c>
      <c r="H15" s="19">
        <f>IF(D3=0,0,ROUNDDOWN(H13,0))</f>
        <v>1</v>
      </c>
      <c r="I15" s="19">
        <f>IF(D3=0,0,ROUNDDOWN(I13,0))</f>
        <v>54</v>
      </c>
      <c r="J15" s="20">
        <f>IF(D3=0,0,ROUNDDOWN(J13,1))</f>
        <v>35.799999999999997</v>
      </c>
      <c r="K15" s="45"/>
    </row>
    <row r="16" spans="2:11" x14ac:dyDescent="0.25">
      <c r="B16" s="44"/>
      <c r="C16" s="12"/>
      <c r="F16" s="21"/>
      <c r="J16" s="21"/>
      <c r="K16" s="45"/>
    </row>
    <row r="17" spans="2:11" x14ac:dyDescent="0.25">
      <c r="B17" s="44"/>
      <c r="C17" s="18" t="s">
        <v>22</v>
      </c>
      <c r="D17" s="22">
        <f>IF(D3=0,0,(100*360)/(D3*2*PI()))</f>
        <v>1.909859317102744</v>
      </c>
      <c r="E17" s="16" t="s">
        <v>0</v>
      </c>
      <c r="F17" s="21"/>
      <c r="G17" s="1" t="s">
        <v>21</v>
      </c>
      <c r="H17" s="4">
        <f>H13</f>
        <v>1.9099477475698274</v>
      </c>
      <c r="I17" s="2" t="s">
        <v>0</v>
      </c>
      <c r="J17" s="21"/>
      <c r="K17" s="45"/>
    </row>
    <row r="18" spans="2:11" x14ac:dyDescent="0.25">
      <c r="B18" s="44"/>
      <c r="C18" s="12"/>
      <c r="F18" s="21"/>
      <c r="J18" s="21"/>
      <c r="K18" s="45"/>
    </row>
    <row r="19" spans="2:11" x14ac:dyDescent="0.25">
      <c r="B19" s="44"/>
      <c r="C19" s="18" t="s">
        <v>13</v>
      </c>
      <c r="D19" s="4">
        <f>PI()*D3*D8/180</f>
        <v>1753.9249985604017</v>
      </c>
      <c r="E19" s="2" t="s">
        <v>11</v>
      </c>
      <c r="F19" s="21"/>
      <c r="G19" s="1" t="s">
        <v>14</v>
      </c>
      <c r="H19" s="4">
        <f>IF(D3=0,0,100*D8/H17)</f>
        <v>1753.843791937315</v>
      </c>
      <c r="I19" s="2" t="s">
        <v>11</v>
      </c>
      <c r="J19" s="21"/>
      <c r="K19" s="45"/>
    </row>
    <row r="20" spans="2:11" ht="18.75" thickBot="1" x14ac:dyDescent="0.3">
      <c r="B20" s="44"/>
      <c r="C20" s="61" t="s">
        <v>15</v>
      </c>
      <c r="D20" s="26">
        <f>D19</f>
        <v>1753.9249985604017</v>
      </c>
      <c r="E20" s="24" t="s">
        <v>11</v>
      </c>
      <c r="F20" s="27"/>
      <c r="G20" s="25" t="s">
        <v>15</v>
      </c>
      <c r="H20" s="26">
        <f>PI()*D3*D8/180</f>
        <v>1753.9249985604017</v>
      </c>
      <c r="I20" s="24" t="s">
        <v>11</v>
      </c>
      <c r="J20" s="27"/>
      <c r="K20" s="45"/>
    </row>
    <row r="21" spans="2:11" ht="18.75" thickBot="1" x14ac:dyDescent="0.3">
      <c r="B21" s="46"/>
      <c r="C21" s="47"/>
      <c r="D21" s="47"/>
      <c r="E21" s="47"/>
      <c r="F21" s="47"/>
      <c r="G21" s="47"/>
      <c r="H21" s="47"/>
      <c r="I21" s="47"/>
      <c r="J21" s="47"/>
      <c r="K21" s="48"/>
    </row>
    <row r="25" spans="2:11" x14ac:dyDescent="0.25">
      <c r="D25" s="4"/>
    </row>
    <row r="26" spans="2:11" x14ac:dyDescent="0.25">
      <c r="D26" s="4"/>
    </row>
    <row r="27" spans="2:11" ht="23.25" x14ac:dyDescent="0.35">
      <c r="D27" s="5"/>
      <c r="H27" s="5"/>
    </row>
    <row r="29" spans="2:11" x14ac:dyDescent="0.25">
      <c r="C29" s="1"/>
      <c r="D29" s="4"/>
      <c r="G29" s="1"/>
      <c r="H29" s="4"/>
    </row>
    <row r="30" spans="2:11" x14ac:dyDescent="0.25">
      <c r="C30" s="1"/>
      <c r="D30" s="4"/>
      <c r="G30" s="1"/>
      <c r="H30" s="4"/>
    </row>
    <row r="31" spans="2:11" x14ac:dyDescent="0.25">
      <c r="C31" s="1"/>
      <c r="G31" s="1"/>
      <c r="H31" s="4"/>
    </row>
  </sheetData>
  <sheetProtection algorithmName="SHA-512" hashValue="F1VNOMqXtSldvV6bPL5BJ+pCmDJWZIxQfKNiG8lNt0wL5j8FWQdegXtC4OaH5nlbYiQz/Oqc5D9Dsrpg6P7etQ==" saltValue="0Pns6uYDEDlV8hM9K7PQCw==" spinCount="100000" sheet="1" objects="1" scenarios="1"/>
  <protectedRanges>
    <protectedRange sqref="D6:F6" name="Range1"/>
    <protectedRange sqref="D3" name="Range2"/>
  </protectedRange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5675-BFED-4940-9B80-1392B2B482C7}">
  <dimension ref="A1"/>
  <sheetViews>
    <sheetView topLeftCell="A73" workbookViewId="0">
      <selection activeCell="W80" sqref="W80"/>
    </sheetView>
  </sheetViews>
  <sheetFormatPr defaultRowHeight="15" x14ac:dyDescent="0.25"/>
  <sheetData/>
  <sheetProtection algorithmName="SHA-512" hashValue="+WOWCZdjGSQTazfs9ZM3iLhMeyQwVzqIVJd/H/giPlkfkl6nOpkj5j9eZNBeEYBJsyYETBsYrpGItOFBucZBMA==" saltValue="fI/GdZAncE96tUjZecykw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9F6E-F6EA-4000-B2C1-ACFF4E895905}">
  <dimension ref="A1"/>
  <sheetViews>
    <sheetView topLeftCell="A73" workbookViewId="0">
      <selection activeCell="X102" sqref="X102"/>
    </sheetView>
  </sheetViews>
  <sheetFormatPr defaultRowHeight="15" x14ac:dyDescent="0.25"/>
  <sheetData/>
  <sheetProtection algorithmName="SHA-512" hashValue="neWPJ35Jj0MpPBg+QaPVnRchaWV4jVdJarTu+m0unUaoYepQu05qEcB+67V+neSbOvgw1bIxV5H05/vhrxPvaQ==" saltValue="tk9k9RzXcvV1ZfGSmkcQ2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27370A15C5A542BBF370C0FA5C4FB4" ma:contentTypeVersion="16" ma:contentTypeDescription="Create a new document." ma:contentTypeScope="" ma:versionID="73d990c6f68fbcdaaa2f332984e6ba45">
  <xsd:schema xmlns:xsd="http://www.w3.org/2001/XMLSchema" xmlns:xs="http://www.w3.org/2001/XMLSchema" xmlns:p="http://schemas.microsoft.com/office/2006/metadata/properties" xmlns:ns1="http://schemas.microsoft.com/sharepoint/v3" xmlns:ns2="9a28d2e1-924e-4715-9bdb-0bef845c549c" xmlns:ns3="b9b8280f-533f-4ab1-999e-21e84614c560" targetNamespace="http://schemas.microsoft.com/office/2006/metadata/properties" ma:root="true" ma:fieldsID="3f94c199b0355f306f118a31f4ebec50" ns1:_="" ns2:_="" ns3:_="">
    <xsd:import namespace="http://schemas.microsoft.com/sharepoint/v3"/>
    <xsd:import namespace="9a28d2e1-924e-4715-9bdb-0bef845c549c"/>
    <xsd:import namespace="b9b8280f-533f-4ab1-999e-21e84614c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8d2e1-924e-4715-9bdb-0bef845c5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4e9f005-b5d5-426d-ad25-f47e055fb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8280f-533f-4ab1-999e-21e84614c56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c2d509-d09a-43d4-8fdd-f00ce7d2e0d9}" ma:internalName="TaxCatchAll" ma:showField="CatchAllData" ma:web="b9b8280f-533f-4ab1-999e-21e84614c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a28d2e1-924e-4715-9bdb-0bef845c549c">
      <Terms xmlns="http://schemas.microsoft.com/office/infopath/2007/PartnerControls"/>
    </lcf76f155ced4ddcb4097134ff3c332f>
    <TaxCatchAll xmlns="b9b8280f-533f-4ab1-999e-21e84614c560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7383D-0F6F-4E62-A7AC-53B9562F5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a28d2e1-924e-4715-9bdb-0bef845c549c"/>
    <ds:schemaRef ds:uri="b9b8280f-533f-4ab1-999e-21e84614c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01FB39-DE61-451F-AA60-929C944A0AC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28d2e1-924e-4715-9bdb-0bef845c549c"/>
    <ds:schemaRef ds:uri="b9b8280f-533f-4ab1-999e-21e84614c560"/>
  </ds:schemaRefs>
</ds:datastoreItem>
</file>

<file path=customXml/itemProps3.xml><?xml version="1.0" encoding="utf-8"?>
<ds:datastoreItem xmlns:ds="http://schemas.openxmlformats.org/officeDocument/2006/customXml" ds:itemID="{6B5E18F8-371D-4F69-88C8-BF466F3B93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Degree of Curve</vt:lpstr>
      <vt:lpstr>Radius</vt:lpstr>
      <vt:lpstr>Equations-Chord</vt:lpstr>
      <vt:lpstr>Equation-Arc</vt:lpstr>
    </vt:vector>
  </TitlesOfParts>
  <Manager/>
  <Company>Missouri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Vollet</dc:creator>
  <cp:keywords/>
  <dc:description/>
  <cp:lastModifiedBy>Kevin Vollet</cp:lastModifiedBy>
  <cp:revision/>
  <dcterms:created xsi:type="dcterms:W3CDTF">2022-04-04T18:01:28Z</dcterms:created>
  <dcterms:modified xsi:type="dcterms:W3CDTF">2023-05-02T15:24:20Z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0x010100EE27370A15C5A542BBF370C0FA5C4FB4</vt:lpwstr>
  </property>
  <property fmtid="{D5CDD505-2E9C-101B-9397-08002B2CF9AE}" pid="3" name="MediaServiceImageTags">
    <vt:lpwstr/>
  </property>
</Properties>
</file>