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lek\Downloads\"/>
    </mc:Choice>
  </mc:AlternateContent>
  <xr:revisionPtr revIDLastSave="0" documentId="8_{78DF2D63-8B7E-471F-98FE-119E37A6E524}" xr6:coauthVersionLast="47" xr6:coauthVersionMax="47" xr10:uidLastSave="{00000000-0000-0000-0000-000000000000}"/>
  <workbookProtection workbookAlgorithmName="SHA-512" workbookHashValue="arOxYMS+7lnN0d/lYTmrfdq8KUTs0hcZcF9DRTRuHCHYWVZyu1tn2INOpZco34kPyg+xSIXaP4N5HDGlk/EalQ==" workbookSaltValue="xjTde72DKkoyGDrIDJWc9A==" workbookSpinCount="100000" lockStructure="1"/>
  <bookViews>
    <workbookView xWindow="-28920" yWindow="-525" windowWidth="29040" windowHeight="15840" xr2:uid="{5B35D950-D684-46C2-975F-4357EF51A9E2}"/>
  </bookViews>
  <sheets>
    <sheet name="Degree of Curve" sheetId="1" r:id="rId1"/>
    <sheet name="Radius" sheetId="4" r:id="rId2"/>
    <sheet name="Equations-Chord" sheetId="2" r:id="rId3"/>
    <sheet name="Equation-Arc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I23" i="1"/>
  <c r="E23" i="1"/>
  <c r="F14" i="1"/>
  <c r="E6" i="1"/>
  <c r="E18" i="1" s="1"/>
  <c r="I16" i="4"/>
  <c r="I19" i="4" s="1"/>
  <c r="E9" i="4"/>
  <c r="I22" i="4" s="1"/>
  <c r="E11" i="1"/>
  <c r="E19" i="4"/>
  <c r="E23" i="4" l="1"/>
  <c r="E24" i="4" s="1"/>
  <c r="I23" i="4"/>
  <c r="I24" i="4" s="1"/>
  <c r="E22" i="1"/>
  <c r="I21" i="4"/>
  <c r="E20" i="1"/>
  <c r="E21" i="1" s="1"/>
  <c r="E18" i="4"/>
  <c r="F16" i="4" s="1"/>
  <c r="E21" i="4"/>
  <c r="E22" i="4" s="1"/>
  <c r="I18" i="1"/>
  <c r="I20" i="1"/>
  <c r="I18" i="4"/>
  <c r="J16" i="4" s="1"/>
  <c r="I25" i="4" l="1"/>
  <c r="E25" i="4"/>
  <c r="E24" i="1"/>
  <c r="I21" i="1"/>
  <c r="I22" i="1"/>
  <c r="I24" i="1" s="1"/>
  <c r="J18" i="4"/>
  <c r="K16" i="4" s="1"/>
  <c r="K18" i="4" s="1"/>
  <c r="F18" i="4"/>
  <c r="G18" i="4" s="1"/>
</calcChain>
</file>

<file path=xl/sharedStrings.xml><?xml version="1.0" encoding="utf-8"?>
<sst xmlns="http://schemas.openxmlformats.org/spreadsheetml/2006/main" count="84" uniqueCount="32">
  <si>
    <t>Degrees</t>
  </si>
  <si>
    <t>Minute</t>
  </si>
  <si>
    <t>Seconds</t>
  </si>
  <si>
    <t>Degree of Curve</t>
  </si>
  <si>
    <t xml:space="preserve">Degree of Curve </t>
  </si>
  <si>
    <r>
      <rPr>
        <sz val="14"/>
        <color theme="1"/>
        <rFont val="Calibri"/>
        <family val="2"/>
      </rPr>
      <t>∆</t>
    </r>
    <r>
      <rPr>
        <sz val="14"/>
        <color theme="1"/>
        <rFont val="Bookman Old Style"/>
        <family val="1"/>
      </rPr>
      <t xml:space="preserve"> = Defelection Angle = Delta</t>
    </r>
    <r>
      <rPr>
        <sz val="14"/>
        <color theme="1"/>
        <rFont val="Bookman Old Style"/>
        <family val="2"/>
      </rPr>
      <t xml:space="preserve"> = </t>
    </r>
  </si>
  <si>
    <r>
      <rPr>
        <sz val="14"/>
        <color theme="1"/>
        <rFont val="Calibri"/>
        <family val="2"/>
      </rPr>
      <t>∆</t>
    </r>
    <r>
      <rPr>
        <sz val="14"/>
        <color theme="1"/>
        <rFont val="Bookman Old Style"/>
        <family val="1"/>
      </rPr>
      <t xml:space="preserve"> = Central Angle = Delta</t>
    </r>
    <r>
      <rPr>
        <sz val="14"/>
        <color theme="1"/>
        <rFont val="Bookman Old Style"/>
        <family val="2"/>
      </rPr>
      <t xml:space="preserve"> = </t>
    </r>
  </si>
  <si>
    <t>Arc Defined Curve</t>
  </si>
  <si>
    <t xml:space="preserve">            Chord Defined Curve            </t>
  </si>
  <si>
    <t>Arc Curve Radius =</t>
  </si>
  <si>
    <t>ft</t>
  </si>
  <si>
    <t>Chord Curve Radius =</t>
  </si>
  <si>
    <t>Curve Length (Arc Definition) =</t>
  </si>
  <si>
    <t>Curve Length (Chord Definition) =</t>
  </si>
  <si>
    <t>Curve Length along Curve =</t>
  </si>
  <si>
    <t>Radius =</t>
  </si>
  <si>
    <t>Minutes</t>
  </si>
  <si>
    <t xml:space="preserve">Chord Defined Curve          </t>
  </si>
  <si>
    <t>Degree of Curve (Arc Definition) =</t>
  </si>
  <si>
    <t>Degree of Curve (Chord Definition) =</t>
  </si>
  <si>
    <t>Degree of Curve =</t>
  </si>
  <si>
    <t xml:space="preserve">P.I Station = </t>
  </si>
  <si>
    <t>PC Station =</t>
  </si>
  <si>
    <t>PT Station =</t>
  </si>
  <si>
    <t>T = Tangent Length =</t>
  </si>
  <si>
    <r>
      <rPr>
        <b/>
        <sz val="14"/>
        <color theme="1"/>
        <rFont val="Bookman Old Style"/>
        <family val="1"/>
      </rPr>
      <t xml:space="preserve">  Note</t>
    </r>
    <r>
      <rPr>
        <sz val="14"/>
        <color theme="1"/>
        <rFont val="Bookman Old Style"/>
        <family val="1"/>
      </rPr>
      <t xml:space="preserve">: </t>
    </r>
    <r>
      <rPr>
        <i/>
        <sz val="14"/>
        <color theme="1"/>
        <rFont val="Bookman Old Style"/>
        <family val="1"/>
      </rPr>
      <t>Bentley call the Central Angle the "Sweep Angle" or "Delta"</t>
    </r>
  </si>
  <si>
    <t>19+40.59</t>
  </si>
  <si>
    <t>+</t>
  </si>
  <si>
    <t xml:space="preserve">Version 2023-05-18  </t>
  </si>
  <si>
    <t xml:space="preserve">                Note: Bentley calls the Central Angle the "Sweep Angle" or "Delta"</t>
  </si>
  <si>
    <t>Questions concerning this spreadsheet send to Kevin.Vollet@modot.mo.gov</t>
  </si>
  <si>
    <t>Spreadsheet is used to help determine if curve(s) are Chord or Arc Defined on existing plans sheets.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</si>
</sst>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#0\+00.00##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Bookman Old Style"/>
      <family val="1"/>
    </font>
    <font>
      <sz val="14"/>
      <color theme="1"/>
      <name val="Calibri"/>
      <family val="2"/>
    </font>
    <font>
      <sz val="14"/>
      <color theme="1"/>
      <name val="Bookman Old Style"/>
      <family val="2"/>
    </font>
    <font>
      <b/>
      <sz val="14"/>
      <color rgb="FF0000FF"/>
      <name val="Bookman Old Style"/>
      <family val="1"/>
    </font>
    <font>
      <sz val="14"/>
      <name val="Bookman Old Style"/>
      <family val="1"/>
    </font>
    <font>
      <u/>
      <sz val="18"/>
      <color theme="1"/>
      <name val="Bookman Old Style"/>
      <family val="1"/>
    </font>
    <font>
      <b/>
      <sz val="14"/>
      <color theme="1"/>
      <name val="Bookman Old Style"/>
      <family val="1"/>
    </font>
    <font>
      <sz val="14"/>
      <color theme="0"/>
      <name val="Bookman Old Style"/>
      <family val="1"/>
    </font>
    <font>
      <sz val="18"/>
      <color theme="1"/>
      <name val="Bookman Old Style"/>
      <family val="1"/>
    </font>
    <font>
      <u/>
      <sz val="14"/>
      <color theme="1"/>
      <name val="Bookman Old Style"/>
      <family val="1"/>
    </font>
    <font>
      <sz val="8"/>
      <color theme="1"/>
      <name val="Bookman Old Style"/>
      <family val="1"/>
    </font>
    <font>
      <i/>
      <sz val="14"/>
      <color theme="1"/>
      <name val="Bookman Old Style"/>
      <family val="1"/>
    </font>
    <font>
      <sz val="12"/>
      <color theme="1"/>
      <name val="Bookman Old Style"/>
      <family val="1"/>
    </font>
    <font>
      <sz val="8"/>
      <color rgb="FFC00000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164" fontId="1" fillId="0" borderId="0" xfId="0" applyNumberFormat="1" applyFont="1"/>
    <xf numFmtId="0" fontId="6" fillId="0" borderId="0" xfId="0" applyFont="1" applyAlignment="1">
      <alignment horizontal="right"/>
    </xf>
    <xf numFmtId="0" fontId="1" fillId="3" borderId="2" xfId="0" applyFont="1" applyFill="1" applyBorder="1"/>
    <xf numFmtId="0" fontId="9" fillId="3" borderId="3" xfId="0" applyFont="1" applyFill="1" applyBorder="1" applyAlignment="1">
      <alignment horizontal="right"/>
    </xf>
    <xf numFmtId="0" fontId="1" fillId="3" borderId="3" xfId="0" applyFont="1" applyFill="1" applyBorder="1"/>
    <xf numFmtId="0" fontId="1" fillId="4" borderId="3" xfId="0" applyFont="1" applyFill="1" applyBorder="1"/>
    <xf numFmtId="0" fontId="9" fillId="4" borderId="3" xfId="0" applyFont="1" applyFill="1" applyBorder="1" applyAlignment="1">
      <alignment horizontal="right"/>
    </xf>
    <xf numFmtId="0" fontId="1" fillId="4" borderId="4" xfId="0" applyFont="1" applyFill="1" applyBorder="1"/>
    <xf numFmtId="0" fontId="1" fillId="0" borderId="5" xfId="0" applyFont="1" applyBorder="1"/>
    <xf numFmtId="0" fontId="8" fillId="0" borderId="0" xfId="0" applyFont="1"/>
    <xf numFmtId="164" fontId="8" fillId="0" borderId="0" xfId="0" applyNumberFormat="1" applyFont="1" applyAlignment="1">
      <alignment horizontal="center"/>
    </xf>
    <xf numFmtId="164" fontId="8" fillId="0" borderId="6" xfId="0" applyNumberFormat="1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1" fillId="0" borderId="6" xfId="0" applyFont="1" applyBorder="1"/>
    <xf numFmtId="164" fontId="1" fillId="0" borderId="0" xfId="0" applyNumberFormat="1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64" fontId="8" fillId="0" borderId="11" xfId="0" applyNumberFormat="1" applyFont="1" applyBorder="1"/>
    <xf numFmtId="0" fontId="1" fillId="0" borderId="12" xfId="0" applyFont="1" applyBorder="1"/>
    <xf numFmtId="0" fontId="1" fillId="3" borderId="4" xfId="0" applyFont="1" applyFill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1" fillId="5" borderId="10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1" fillId="5" borderId="8" xfId="0" applyNumberFormat="1" applyFont="1" applyFill="1" applyBorder="1"/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" fillId="0" borderId="7" xfId="0" applyFont="1" applyBorder="1" applyAlignment="1">
      <alignment horizontal="right"/>
    </xf>
    <xf numFmtId="164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5" borderId="3" xfId="0" applyFont="1" applyFill="1" applyBorder="1"/>
    <xf numFmtId="0" fontId="1" fillId="5" borderId="19" xfId="0" applyFont="1" applyFill="1" applyBorder="1"/>
    <xf numFmtId="166" fontId="1" fillId="0" borderId="0" xfId="0" applyNumberFormat="1" applyFont="1"/>
    <xf numFmtId="166" fontId="1" fillId="0" borderId="0" xfId="0" applyNumberFormat="1" applyFont="1" applyBorder="1"/>
    <xf numFmtId="166" fontId="1" fillId="0" borderId="8" xfId="0" applyNumberFormat="1" applyFont="1" applyBorder="1"/>
    <xf numFmtId="0" fontId="11" fillId="5" borderId="12" xfId="0" applyFont="1" applyFill="1" applyBorder="1" applyAlignment="1">
      <alignment horizontal="right" vertical="center"/>
    </xf>
    <xf numFmtId="0" fontId="2" fillId="0" borderId="0" xfId="0" applyFont="1"/>
    <xf numFmtId="0" fontId="8" fillId="0" borderId="0" xfId="0" applyNumberFormat="1" applyFont="1"/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10" xfId="0" applyFont="1" applyFill="1" applyBorder="1"/>
    <xf numFmtId="0" fontId="1" fillId="0" borderId="12" xfId="0" applyFont="1" applyFill="1" applyBorder="1"/>
    <xf numFmtId="0" fontId="1" fillId="0" borderId="5" xfId="0" applyFont="1" applyFill="1" applyBorder="1"/>
    <xf numFmtId="0" fontId="3" fillId="0" borderId="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Fill="1" applyBorder="1"/>
    <xf numFmtId="0" fontId="11" fillId="5" borderId="3" xfId="0" applyFont="1" applyFill="1" applyBorder="1" applyAlignment="1">
      <alignment horizontal="right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1" xfId="0" applyFont="1" applyFill="1" applyBorder="1" applyAlignment="1">
      <alignment vertical="center"/>
    </xf>
    <xf numFmtId="0" fontId="14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pub.com/inteng/11d.htm" TargetMode="External"/><Relationship Id="rId2" Type="http://schemas.openxmlformats.org/officeDocument/2006/relationships/image" Target="../media/image3.png"/><Relationship Id="rId1" Type="http://schemas.openxmlformats.org/officeDocument/2006/relationships/hyperlink" Target="http://www.tpub.com/inteng/11c.htm" TargetMode="Externa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://www.tpub.com/inteng/11d.htm" TargetMode="External"/><Relationship Id="rId1" Type="http://schemas.openxmlformats.org/officeDocument/2006/relationships/image" Target="../media/image5.png"/><Relationship Id="rId5" Type="http://schemas.openxmlformats.org/officeDocument/2006/relationships/image" Target="../media/image7.png"/><Relationship Id="rId4" Type="http://schemas.openxmlformats.org/officeDocument/2006/relationships/hyperlink" Target="http://www.tpub.com/inteng/11b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1247774</xdr:colOff>
      <xdr:row>2</xdr:row>
      <xdr:rowOff>19049</xdr:rowOff>
    </xdr:from>
    <xdr:to>
      <xdr:col>9</xdr:col>
      <xdr:colOff>267084</xdr:colOff>
      <xdr:row>14</xdr:row>
      <xdr:rowOff>229761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0CEE5F-4551-410A-8B91-43278960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7224" y="495299"/>
          <a:ext cx="2438785" cy="30586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400050</xdr:colOff>
      <xdr:row>3</xdr:row>
      <xdr:rowOff>104776</xdr:rowOff>
    </xdr:from>
    <xdr:to>
      <xdr:col>7</xdr:col>
      <xdr:colOff>906800</xdr:colOff>
      <xdr:row>17</xdr:row>
      <xdr:rowOff>76201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C8F40F57-CA35-438D-9D72-2C0009E7FE94}"/>
            </a:ext>
          </a:extLst>
        </xdr:cNvPr>
        <xdr:cNvSpPr/>
      </xdr:nvSpPr>
      <xdr:spPr>
        <a:xfrm>
          <a:off x="5314950" y="819151"/>
          <a:ext cx="2621300" cy="3086100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21300" h="3086100">
              <a:moveTo>
                <a:pt x="1819275" y="0"/>
              </a:moveTo>
              <a:cubicBezTo>
                <a:pt x="2247900" y="22225"/>
                <a:pt x="2652712" y="85725"/>
                <a:pt x="2619375" y="428625"/>
              </a:cubicBezTo>
              <a:cubicBezTo>
                <a:pt x="2586038" y="771525"/>
                <a:pt x="2055813" y="1614488"/>
                <a:pt x="1619250" y="2057400"/>
              </a:cubicBezTo>
              <a:cubicBezTo>
                <a:pt x="1182688" y="2500313"/>
                <a:pt x="574675" y="2813050"/>
                <a:pt x="0" y="3086100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547886</xdr:colOff>
      <xdr:row>12</xdr:row>
      <xdr:rowOff>114300</xdr:rowOff>
    </xdr:from>
    <xdr:to>
      <xdr:col>7</xdr:col>
      <xdr:colOff>85713</xdr:colOff>
      <xdr:row>17</xdr:row>
      <xdr:rowOff>133351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3B2CC555-85C9-4A00-871A-F5BCF1988E55}"/>
            </a:ext>
          </a:extLst>
        </xdr:cNvPr>
        <xdr:cNvSpPr/>
      </xdr:nvSpPr>
      <xdr:spPr>
        <a:xfrm>
          <a:off x="6520061" y="2943225"/>
          <a:ext cx="595102" cy="1247776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95063" h="1162338">
              <a:moveTo>
                <a:pt x="487173" y="0"/>
              </a:moveTo>
              <a:cubicBezTo>
                <a:pt x="50611" y="442913"/>
                <a:pt x="-392362" y="1136938"/>
                <a:pt x="595063" y="1162338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457199</xdr:colOff>
      <xdr:row>8</xdr:row>
      <xdr:rowOff>85727</xdr:rowOff>
    </xdr:from>
    <xdr:to>
      <xdr:col>7</xdr:col>
      <xdr:colOff>429406</xdr:colOff>
      <xdr:row>21</xdr:row>
      <xdr:rowOff>114301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6A061FEF-6022-4D3A-86CC-7980B971B7AE}"/>
            </a:ext>
          </a:extLst>
        </xdr:cNvPr>
        <xdr:cNvSpPr/>
      </xdr:nvSpPr>
      <xdr:spPr>
        <a:xfrm>
          <a:off x="5375847" y="1990727"/>
          <a:ext cx="2080198" cy="3104681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1957019 w 2759044"/>
            <a:gd name="connsiteY0" fmla="*/ 0 h 3091054"/>
            <a:gd name="connsiteX1" fmla="*/ 2757119 w 2759044"/>
            <a:gd name="connsiteY1" fmla="*/ 428625 h 3091054"/>
            <a:gd name="connsiteX2" fmla="*/ 1756994 w 2759044"/>
            <a:gd name="connsiteY2" fmla="*/ 2057400 h 3091054"/>
            <a:gd name="connsiteX3" fmla="*/ 0 w 2759044"/>
            <a:gd name="connsiteY3" fmla="*/ 3091054 h 3091054"/>
            <a:gd name="connsiteX0" fmla="*/ 1957019 w 2763051"/>
            <a:gd name="connsiteY0" fmla="*/ 0 h 3091054"/>
            <a:gd name="connsiteX1" fmla="*/ 2757119 w 2763051"/>
            <a:gd name="connsiteY1" fmla="*/ 428625 h 3091054"/>
            <a:gd name="connsiteX2" fmla="*/ 1585548 w 2763051"/>
            <a:gd name="connsiteY2" fmla="*/ 1906575 h 3091054"/>
            <a:gd name="connsiteX3" fmla="*/ 0 w 2763051"/>
            <a:gd name="connsiteY3" fmla="*/ 3091054 h 309105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63051" h="3091054">
              <a:moveTo>
                <a:pt x="1957019" y="0"/>
              </a:moveTo>
              <a:cubicBezTo>
                <a:pt x="2385644" y="22225"/>
                <a:pt x="2819031" y="110863"/>
                <a:pt x="2757119" y="428625"/>
              </a:cubicBezTo>
              <a:cubicBezTo>
                <a:pt x="2695207" y="746388"/>
                <a:pt x="2045068" y="1462837"/>
                <a:pt x="1585548" y="1906575"/>
              </a:cubicBezTo>
              <a:cubicBezTo>
                <a:pt x="1126028" y="2350313"/>
                <a:pt x="574675" y="2818004"/>
                <a:pt x="0" y="3091054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774110</xdr:colOff>
      <xdr:row>19</xdr:row>
      <xdr:rowOff>135731</xdr:rowOff>
    </xdr:from>
    <xdr:to>
      <xdr:col>5</xdr:col>
      <xdr:colOff>1047749</xdr:colOff>
      <xdr:row>21</xdr:row>
      <xdr:rowOff>110307</xdr:rowOff>
    </xdr:to>
    <xdr:sp macro="" textlink="">
      <xdr:nvSpPr>
        <xdr:cNvPr id="8" name="Freeform: Shape 7">
          <a:extLst>
            <a:ext uri="{FF2B5EF4-FFF2-40B4-BE49-F238E27FC236}">
              <a16:creationId xmlns:a16="http://schemas.microsoft.com/office/drawing/2014/main" id="{0E30B2E6-7165-4FA7-8FC5-051D37AD1185}"/>
            </a:ext>
          </a:extLst>
        </xdr:cNvPr>
        <xdr:cNvSpPr/>
      </xdr:nvSpPr>
      <xdr:spPr>
        <a:xfrm>
          <a:off x="5689010" y="4650581"/>
          <a:ext cx="273639" cy="431776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482179 w 590069"/>
            <a:gd name="connsiteY0" fmla="*/ 0 h 1169198"/>
            <a:gd name="connsiteX1" fmla="*/ 590069 w 590069"/>
            <a:gd name="connsiteY1" fmla="*/ 1162338 h 1169198"/>
            <a:gd name="connsiteX0" fmla="*/ 479509 w 587399"/>
            <a:gd name="connsiteY0" fmla="*/ 0 h 1170194"/>
            <a:gd name="connsiteX1" fmla="*/ 587399 w 587399"/>
            <a:gd name="connsiteY1" fmla="*/ 1162338 h 1170194"/>
            <a:gd name="connsiteX0" fmla="*/ 474800 w 590787"/>
            <a:gd name="connsiteY0" fmla="*/ 0 h 1182840"/>
            <a:gd name="connsiteX1" fmla="*/ 590787 w 590787"/>
            <a:gd name="connsiteY1" fmla="*/ 1175110 h 1182840"/>
            <a:gd name="connsiteX0" fmla="*/ 405123 w 521110"/>
            <a:gd name="connsiteY0" fmla="*/ 0 h 1181653"/>
            <a:gd name="connsiteX1" fmla="*/ 521110 w 521110"/>
            <a:gd name="connsiteY1" fmla="*/ 1175110 h 1181653"/>
            <a:gd name="connsiteX0" fmla="*/ 431722 w 547709"/>
            <a:gd name="connsiteY0" fmla="*/ 0 h 1181590"/>
            <a:gd name="connsiteX1" fmla="*/ 547709 w 547709"/>
            <a:gd name="connsiteY1" fmla="*/ 1175110 h 11815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547709" h="1181590">
              <a:moveTo>
                <a:pt x="431722" y="0"/>
              </a:moveTo>
              <a:cubicBezTo>
                <a:pt x="138081" y="403397"/>
                <a:pt x="-427570" y="1264668"/>
                <a:pt x="547709" y="1175110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26380</xdr:colOff>
      <xdr:row>19</xdr:row>
      <xdr:rowOff>27256</xdr:rowOff>
    </xdr:from>
    <xdr:to>
      <xdr:col>6</xdr:col>
      <xdr:colOff>216880</xdr:colOff>
      <xdr:row>23</xdr:row>
      <xdr:rowOff>168059</xdr:rowOff>
    </xdr:to>
    <xdr:sp macro="" textlink="">
      <xdr:nvSpPr>
        <xdr:cNvPr id="17" name="Left Brace 16">
          <a:extLst>
            <a:ext uri="{FF2B5EF4-FFF2-40B4-BE49-F238E27FC236}">
              <a16:creationId xmlns:a16="http://schemas.microsoft.com/office/drawing/2014/main" id="{E306CB24-15A3-4C72-BD15-CE4087453304}"/>
            </a:ext>
          </a:extLst>
        </xdr:cNvPr>
        <xdr:cNvSpPr/>
      </xdr:nvSpPr>
      <xdr:spPr>
        <a:xfrm>
          <a:off x="5998555" y="4580206"/>
          <a:ext cx="190500" cy="1055203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190499</xdr:colOff>
      <xdr:row>19</xdr:row>
      <xdr:rowOff>49696</xdr:rowOff>
    </xdr:from>
    <xdr:to>
      <xdr:col>5</xdr:col>
      <xdr:colOff>389282</xdr:colOff>
      <xdr:row>23</xdr:row>
      <xdr:rowOff>190499</xdr:rowOff>
    </xdr:to>
    <xdr:sp macro="" textlink="">
      <xdr:nvSpPr>
        <xdr:cNvPr id="18" name="Left Brace 17">
          <a:extLst>
            <a:ext uri="{FF2B5EF4-FFF2-40B4-BE49-F238E27FC236}">
              <a16:creationId xmlns:a16="http://schemas.microsoft.com/office/drawing/2014/main" id="{AD472CE3-27E5-4461-AFAE-6F14D09BD48D}"/>
            </a:ext>
          </a:extLst>
        </xdr:cNvPr>
        <xdr:cNvSpPr/>
      </xdr:nvSpPr>
      <xdr:spPr>
        <a:xfrm flipH="1">
          <a:off x="5102086" y="4613413"/>
          <a:ext cx="198783" cy="1068456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866775</xdr:colOff>
      <xdr:row>1</xdr:row>
      <xdr:rowOff>238124</xdr:rowOff>
    </xdr:from>
    <xdr:to>
      <xdr:col>10</xdr:col>
      <xdr:colOff>862397</xdr:colOff>
      <xdr:row>14</xdr:row>
      <xdr:rowOff>14017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5DFA23-8B17-4C9E-86AE-AE5E9BF3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0" y="476249"/>
          <a:ext cx="2272097" cy="2852468"/>
        </a:xfrm>
        <a:prstGeom prst="rect">
          <a:avLst/>
        </a:prstGeom>
      </xdr:spPr>
    </xdr:pic>
    <xdr:clientData/>
  </xdr:twoCellAnchor>
  <xdr:twoCellAnchor>
    <xdr:from>
      <xdr:col>5</xdr:col>
      <xdr:colOff>395035</xdr:colOff>
      <xdr:row>3</xdr:row>
      <xdr:rowOff>85512</xdr:rowOff>
    </xdr:from>
    <xdr:to>
      <xdr:col>7</xdr:col>
      <xdr:colOff>1742969</xdr:colOff>
      <xdr:row>16</xdr:row>
      <xdr:rowOff>156308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395BF763-D8DB-440E-99CB-C3026320755A}"/>
            </a:ext>
          </a:extLst>
        </xdr:cNvPr>
        <xdr:cNvSpPr/>
      </xdr:nvSpPr>
      <xdr:spPr>
        <a:xfrm>
          <a:off x="7163388" y="556159"/>
          <a:ext cx="3454640" cy="2692973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320773 w 762016"/>
            <a:gd name="connsiteY0" fmla="*/ 0 h 1190905"/>
            <a:gd name="connsiteX1" fmla="*/ 762016 w 762016"/>
            <a:gd name="connsiteY1" fmla="*/ 1190905 h 1190905"/>
            <a:gd name="connsiteX0" fmla="*/ 208292 w 1001937"/>
            <a:gd name="connsiteY0" fmla="*/ 0 h 1286129"/>
            <a:gd name="connsiteX1" fmla="*/ 1001937 w 1001937"/>
            <a:gd name="connsiteY1" fmla="*/ 1286129 h 1286129"/>
            <a:gd name="connsiteX0" fmla="*/ 98742 w 892387"/>
            <a:gd name="connsiteY0" fmla="*/ 0 h 1286129"/>
            <a:gd name="connsiteX1" fmla="*/ 892387 w 892387"/>
            <a:gd name="connsiteY1" fmla="*/ 1286129 h 1286129"/>
            <a:gd name="connsiteX0" fmla="*/ 89337 w 886454"/>
            <a:gd name="connsiteY0" fmla="*/ 0 h 1286129"/>
            <a:gd name="connsiteX1" fmla="*/ 882982 w 886454"/>
            <a:gd name="connsiteY1" fmla="*/ 1286129 h 1286129"/>
            <a:gd name="connsiteX0" fmla="*/ 0 w 797132"/>
            <a:gd name="connsiteY0" fmla="*/ 0 h 1286129"/>
            <a:gd name="connsiteX1" fmla="*/ 550982 w 797132"/>
            <a:gd name="connsiteY1" fmla="*/ 676089 h 1286129"/>
            <a:gd name="connsiteX2" fmla="*/ 793645 w 797132"/>
            <a:gd name="connsiteY2" fmla="*/ 1286129 h 1286129"/>
            <a:gd name="connsiteX0" fmla="*/ 124024 w 920416"/>
            <a:gd name="connsiteY0" fmla="*/ 0 h 1286129"/>
            <a:gd name="connsiteX1" fmla="*/ 313080 w 920416"/>
            <a:gd name="connsiteY1" fmla="*/ 1123642 h 1286129"/>
            <a:gd name="connsiteX2" fmla="*/ 917669 w 920416"/>
            <a:gd name="connsiteY2" fmla="*/ 1286129 h 1286129"/>
            <a:gd name="connsiteX0" fmla="*/ 0 w 850602"/>
            <a:gd name="connsiteY0" fmla="*/ 0 h 1286129"/>
            <a:gd name="connsiteX1" fmla="*/ 189056 w 850602"/>
            <a:gd name="connsiteY1" fmla="*/ 1123642 h 1286129"/>
            <a:gd name="connsiteX2" fmla="*/ 793645 w 850602"/>
            <a:gd name="connsiteY2" fmla="*/ 1286129 h 1286129"/>
            <a:gd name="connsiteX0" fmla="*/ 0 w 1055621"/>
            <a:gd name="connsiteY0" fmla="*/ 0 h 1286129"/>
            <a:gd name="connsiteX1" fmla="*/ 627177 w 1055621"/>
            <a:gd name="connsiteY1" fmla="*/ 457075 h 1286129"/>
            <a:gd name="connsiteX2" fmla="*/ 793645 w 1055621"/>
            <a:gd name="connsiteY2" fmla="*/ 1286129 h 1286129"/>
            <a:gd name="connsiteX0" fmla="*/ 0 w 835077"/>
            <a:gd name="connsiteY0" fmla="*/ 0 h 1286129"/>
            <a:gd name="connsiteX1" fmla="*/ 627177 w 835077"/>
            <a:gd name="connsiteY1" fmla="*/ 457075 h 1286129"/>
            <a:gd name="connsiteX2" fmla="*/ 793645 w 835077"/>
            <a:gd name="connsiteY2" fmla="*/ 1286129 h 1286129"/>
            <a:gd name="connsiteX0" fmla="*/ 0 w 835077"/>
            <a:gd name="connsiteY0" fmla="*/ 0 h 1286129"/>
            <a:gd name="connsiteX1" fmla="*/ 627177 w 835077"/>
            <a:gd name="connsiteY1" fmla="*/ 457075 h 1286129"/>
            <a:gd name="connsiteX2" fmla="*/ 793645 w 835077"/>
            <a:gd name="connsiteY2" fmla="*/ 1286129 h 1286129"/>
            <a:gd name="connsiteX0" fmla="*/ 0 w 1041416"/>
            <a:gd name="connsiteY0" fmla="*/ 0 h 1286129"/>
            <a:gd name="connsiteX1" fmla="*/ 963036 w 1041416"/>
            <a:gd name="connsiteY1" fmla="*/ 422251 h 1286129"/>
            <a:gd name="connsiteX2" fmla="*/ 793645 w 1041416"/>
            <a:gd name="connsiteY2" fmla="*/ 1286129 h 1286129"/>
            <a:gd name="connsiteX0" fmla="*/ 0 w 803685"/>
            <a:gd name="connsiteY0" fmla="*/ 0 h 1286129"/>
            <a:gd name="connsiteX1" fmla="*/ 241190 w 803685"/>
            <a:gd name="connsiteY1" fmla="*/ 407327 h 1286129"/>
            <a:gd name="connsiteX2" fmla="*/ 793645 w 803685"/>
            <a:gd name="connsiteY2" fmla="*/ 1286129 h 1286129"/>
            <a:gd name="connsiteX0" fmla="*/ 0 w 845623"/>
            <a:gd name="connsiteY0" fmla="*/ 0 h 1286129"/>
            <a:gd name="connsiteX1" fmla="*/ 662268 w 845623"/>
            <a:gd name="connsiteY1" fmla="*/ 422252 h 1286129"/>
            <a:gd name="connsiteX2" fmla="*/ 793645 w 845623"/>
            <a:gd name="connsiteY2" fmla="*/ 1286129 h 1286129"/>
            <a:gd name="connsiteX0" fmla="*/ 0 w 835597"/>
            <a:gd name="connsiteY0" fmla="*/ 0 h 947833"/>
            <a:gd name="connsiteX1" fmla="*/ 652242 w 835597"/>
            <a:gd name="connsiteY1" fmla="*/ 83956 h 947833"/>
            <a:gd name="connsiteX2" fmla="*/ 783619 w 835597"/>
            <a:gd name="connsiteY2" fmla="*/ 947833 h 947833"/>
            <a:gd name="connsiteX0" fmla="*/ 0 w 875699"/>
            <a:gd name="connsiteY0" fmla="*/ 0 h 1196580"/>
            <a:gd name="connsiteX1" fmla="*/ 692344 w 875699"/>
            <a:gd name="connsiteY1" fmla="*/ 332703 h 1196580"/>
            <a:gd name="connsiteX2" fmla="*/ 823721 w 875699"/>
            <a:gd name="connsiteY2" fmla="*/ 1196580 h 1196580"/>
            <a:gd name="connsiteX0" fmla="*/ 15317 w 891016"/>
            <a:gd name="connsiteY0" fmla="*/ 0 h 1196580"/>
            <a:gd name="connsiteX1" fmla="*/ 707661 w 891016"/>
            <a:gd name="connsiteY1" fmla="*/ 332703 h 1196580"/>
            <a:gd name="connsiteX2" fmla="*/ 839038 w 891016"/>
            <a:gd name="connsiteY2" fmla="*/ 1196580 h 1196580"/>
            <a:gd name="connsiteX0" fmla="*/ 15877 w 882359"/>
            <a:gd name="connsiteY0" fmla="*/ 0 h 1196580"/>
            <a:gd name="connsiteX1" fmla="*/ 678144 w 882359"/>
            <a:gd name="connsiteY1" fmla="*/ 263054 h 1196580"/>
            <a:gd name="connsiteX2" fmla="*/ 839598 w 882359"/>
            <a:gd name="connsiteY2" fmla="*/ 1196580 h 1196580"/>
            <a:gd name="connsiteX0" fmla="*/ 21199 w 887681"/>
            <a:gd name="connsiteY0" fmla="*/ 0 h 1196580"/>
            <a:gd name="connsiteX1" fmla="*/ 683466 w 887681"/>
            <a:gd name="connsiteY1" fmla="*/ 263054 h 1196580"/>
            <a:gd name="connsiteX2" fmla="*/ 844920 w 887681"/>
            <a:gd name="connsiteY2" fmla="*/ 1196580 h 1196580"/>
            <a:gd name="connsiteX0" fmla="*/ 21199 w 900735"/>
            <a:gd name="connsiteY0" fmla="*/ 0 h 1196580"/>
            <a:gd name="connsiteX1" fmla="*/ 683466 w 900735"/>
            <a:gd name="connsiteY1" fmla="*/ 263054 h 1196580"/>
            <a:gd name="connsiteX2" fmla="*/ 844920 w 900735"/>
            <a:gd name="connsiteY2" fmla="*/ 1196580 h 1196580"/>
            <a:gd name="connsiteX0" fmla="*/ 22577 w 902113"/>
            <a:gd name="connsiteY0" fmla="*/ 0 h 1196580"/>
            <a:gd name="connsiteX1" fmla="*/ 684844 w 902113"/>
            <a:gd name="connsiteY1" fmla="*/ 263054 h 1196580"/>
            <a:gd name="connsiteX2" fmla="*/ 846298 w 902113"/>
            <a:gd name="connsiteY2" fmla="*/ 1196580 h 1196580"/>
            <a:gd name="connsiteX0" fmla="*/ 22577 w 895736"/>
            <a:gd name="connsiteY0" fmla="*/ 0 h 1340854"/>
            <a:gd name="connsiteX1" fmla="*/ 684844 w 895736"/>
            <a:gd name="connsiteY1" fmla="*/ 263054 h 1340854"/>
            <a:gd name="connsiteX2" fmla="*/ 836272 w 895736"/>
            <a:gd name="connsiteY2" fmla="*/ 1340854 h 1340854"/>
            <a:gd name="connsiteX0" fmla="*/ 22577 w 889362"/>
            <a:gd name="connsiteY0" fmla="*/ 0 h 1340854"/>
            <a:gd name="connsiteX1" fmla="*/ 684844 w 889362"/>
            <a:gd name="connsiteY1" fmla="*/ 263054 h 1340854"/>
            <a:gd name="connsiteX2" fmla="*/ 836272 w 889362"/>
            <a:gd name="connsiteY2" fmla="*/ 1340854 h 1340854"/>
            <a:gd name="connsiteX0" fmla="*/ 8516 w 1837750"/>
            <a:gd name="connsiteY0" fmla="*/ 0 h 1346306"/>
            <a:gd name="connsiteX1" fmla="*/ 1633232 w 1837750"/>
            <a:gd name="connsiteY1" fmla="*/ 268506 h 1346306"/>
            <a:gd name="connsiteX2" fmla="*/ 1784660 w 1837750"/>
            <a:gd name="connsiteY2" fmla="*/ 1346306 h 1346306"/>
            <a:gd name="connsiteX0" fmla="*/ 0 w 1829234"/>
            <a:gd name="connsiteY0" fmla="*/ 291 h 1346597"/>
            <a:gd name="connsiteX1" fmla="*/ 1624716 w 1829234"/>
            <a:gd name="connsiteY1" fmla="*/ 268797 h 1346597"/>
            <a:gd name="connsiteX2" fmla="*/ 1776144 w 1829234"/>
            <a:gd name="connsiteY2" fmla="*/ 1346597 h 1346597"/>
            <a:gd name="connsiteX0" fmla="*/ 0 w 1829234"/>
            <a:gd name="connsiteY0" fmla="*/ 0 h 1346306"/>
            <a:gd name="connsiteX1" fmla="*/ 1624716 w 1829234"/>
            <a:gd name="connsiteY1" fmla="*/ 268506 h 1346306"/>
            <a:gd name="connsiteX2" fmla="*/ 1776144 w 1829234"/>
            <a:gd name="connsiteY2" fmla="*/ 1346306 h 1346306"/>
            <a:gd name="connsiteX0" fmla="*/ 0 w 1796928"/>
            <a:gd name="connsiteY0" fmla="*/ 0 h 1346306"/>
            <a:gd name="connsiteX1" fmla="*/ 1486660 w 1796928"/>
            <a:gd name="connsiteY1" fmla="*/ 192181 h 1346306"/>
            <a:gd name="connsiteX2" fmla="*/ 1776144 w 1796928"/>
            <a:gd name="connsiteY2" fmla="*/ 1346306 h 1346306"/>
            <a:gd name="connsiteX0" fmla="*/ 0 w 1569702"/>
            <a:gd name="connsiteY0" fmla="*/ 0 h 1308144"/>
            <a:gd name="connsiteX1" fmla="*/ 1486660 w 1569702"/>
            <a:gd name="connsiteY1" fmla="*/ 192181 h 1308144"/>
            <a:gd name="connsiteX2" fmla="*/ 1216031 w 1569702"/>
            <a:gd name="connsiteY2" fmla="*/ 1308144 h 1308144"/>
            <a:gd name="connsiteX0" fmla="*/ 0 w 1229072"/>
            <a:gd name="connsiteY0" fmla="*/ 0 h 1308144"/>
            <a:gd name="connsiteX1" fmla="*/ 827935 w 1229072"/>
            <a:gd name="connsiteY1" fmla="*/ 77694 h 1308144"/>
            <a:gd name="connsiteX2" fmla="*/ 1216031 w 1229072"/>
            <a:gd name="connsiteY2" fmla="*/ 1308144 h 1308144"/>
            <a:gd name="connsiteX0" fmla="*/ 0 w 1229072"/>
            <a:gd name="connsiteY0" fmla="*/ 0 h 1308144"/>
            <a:gd name="connsiteX1" fmla="*/ 827935 w 1229072"/>
            <a:gd name="connsiteY1" fmla="*/ 77694 h 1308144"/>
            <a:gd name="connsiteX2" fmla="*/ 1216031 w 1229072"/>
            <a:gd name="connsiteY2" fmla="*/ 1308144 h 1308144"/>
            <a:gd name="connsiteX0" fmla="*/ 0 w 1224864"/>
            <a:gd name="connsiteY0" fmla="*/ 0 h 1308144"/>
            <a:gd name="connsiteX1" fmla="*/ 827935 w 1224864"/>
            <a:gd name="connsiteY1" fmla="*/ 77694 h 1308144"/>
            <a:gd name="connsiteX2" fmla="*/ 1216031 w 1224864"/>
            <a:gd name="connsiteY2" fmla="*/ 1308144 h 1308144"/>
            <a:gd name="connsiteX0" fmla="*/ 0 w 1216031"/>
            <a:gd name="connsiteY0" fmla="*/ 0 h 1308144"/>
            <a:gd name="connsiteX1" fmla="*/ 827935 w 1216031"/>
            <a:gd name="connsiteY1" fmla="*/ 77694 h 1308144"/>
            <a:gd name="connsiteX2" fmla="*/ 1216031 w 1216031"/>
            <a:gd name="connsiteY2" fmla="*/ 1308144 h 1308144"/>
            <a:gd name="connsiteX0" fmla="*/ 0 w 1216031"/>
            <a:gd name="connsiteY0" fmla="*/ 0 h 1308144"/>
            <a:gd name="connsiteX1" fmla="*/ 827935 w 1216031"/>
            <a:gd name="connsiteY1" fmla="*/ 77694 h 1308144"/>
            <a:gd name="connsiteX2" fmla="*/ 1216031 w 1216031"/>
            <a:gd name="connsiteY2" fmla="*/ 1308144 h 1308144"/>
            <a:gd name="connsiteX0" fmla="*/ 0 w 1216031"/>
            <a:gd name="connsiteY0" fmla="*/ 2011 h 1310155"/>
            <a:gd name="connsiteX1" fmla="*/ 827935 w 1216031"/>
            <a:gd name="connsiteY1" fmla="*/ 79705 h 1310155"/>
            <a:gd name="connsiteX2" fmla="*/ 1216031 w 1216031"/>
            <a:gd name="connsiteY2" fmla="*/ 1310155 h 13101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16031" h="1310155">
              <a:moveTo>
                <a:pt x="0" y="2011"/>
              </a:moveTo>
              <a:cubicBezTo>
                <a:pt x="597912" y="4185"/>
                <a:pt x="690039" y="-24335"/>
                <a:pt x="827935" y="79705"/>
              </a:cubicBezTo>
              <a:cubicBezTo>
                <a:pt x="1040947" y="269219"/>
                <a:pt x="1205353" y="659296"/>
                <a:pt x="1216031" y="1310155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695325</xdr:colOff>
      <xdr:row>6</xdr:row>
      <xdr:rowOff>104774</xdr:rowOff>
    </xdr:from>
    <xdr:to>
      <xdr:col>7</xdr:col>
      <xdr:colOff>923925</xdr:colOff>
      <xdr:row>22</xdr:row>
      <xdr:rowOff>133350</xdr:rowOff>
    </xdr:to>
    <xdr:sp macro="" textlink="">
      <xdr:nvSpPr>
        <xdr:cNvPr id="6" name="Freeform: Shape 5">
          <a:extLst>
            <a:ext uri="{FF2B5EF4-FFF2-40B4-BE49-F238E27FC236}">
              <a16:creationId xmlns:a16="http://schemas.microsoft.com/office/drawing/2014/main" id="{300A9081-8F92-4A8E-BE4C-133022535BC3}"/>
            </a:ext>
          </a:extLst>
        </xdr:cNvPr>
        <xdr:cNvSpPr/>
      </xdr:nvSpPr>
      <xdr:spPr>
        <a:xfrm>
          <a:off x="5886450" y="1533524"/>
          <a:ext cx="2181225" cy="3819526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1957019 w 2759044"/>
            <a:gd name="connsiteY0" fmla="*/ 0 h 3091054"/>
            <a:gd name="connsiteX1" fmla="*/ 2757119 w 2759044"/>
            <a:gd name="connsiteY1" fmla="*/ 428625 h 3091054"/>
            <a:gd name="connsiteX2" fmla="*/ 1756994 w 2759044"/>
            <a:gd name="connsiteY2" fmla="*/ 2057400 h 3091054"/>
            <a:gd name="connsiteX3" fmla="*/ 0 w 2759044"/>
            <a:gd name="connsiteY3" fmla="*/ 3091054 h 3091054"/>
            <a:gd name="connsiteX0" fmla="*/ 1957019 w 2758142"/>
            <a:gd name="connsiteY0" fmla="*/ 0 h 3091054"/>
            <a:gd name="connsiteX1" fmla="*/ 2757119 w 2758142"/>
            <a:gd name="connsiteY1" fmla="*/ 428625 h 3091054"/>
            <a:gd name="connsiteX2" fmla="*/ 1814143 w 2758142"/>
            <a:gd name="connsiteY2" fmla="*/ 2724534 h 3091054"/>
            <a:gd name="connsiteX3" fmla="*/ 0 w 2758142"/>
            <a:gd name="connsiteY3" fmla="*/ 3091054 h 3091054"/>
            <a:gd name="connsiteX0" fmla="*/ 1042640 w 1843763"/>
            <a:gd name="connsiteY0" fmla="*/ 0 h 3079935"/>
            <a:gd name="connsiteX1" fmla="*/ 1842740 w 1843763"/>
            <a:gd name="connsiteY1" fmla="*/ 428625 h 3079935"/>
            <a:gd name="connsiteX2" fmla="*/ 899764 w 1843763"/>
            <a:gd name="connsiteY2" fmla="*/ 2724534 h 3079935"/>
            <a:gd name="connsiteX3" fmla="*/ 0 w 1843763"/>
            <a:gd name="connsiteY3" fmla="*/ 3079935 h 3079935"/>
            <a:gd name="connsiteX0" fmla="*/ 1814147 w 2615270"/>
            <a:gd name="connsiteY0" fmla="*/ 0 h 3769307"/>
            <a:gd name="connsiteX1" fmla="*/ 2614247 w 2615270"/>
            <a:gd name="connsiteY1" fmla="*/ 428625 h 3769307"/>
            <a:gd name="connsiteX2" fmla="*/ 1671271 w 2615270"/>
            <a:gd name="connsiteY2" fmla="*/ 2724534 h 3769307"/>
            <a:gd name="connsiteX3" fmla="*/ 0 w 2615270"/>
            <a:gd name="connsiteY3" fmla="*/ 3769307 h 3769307"/>
            <a:gd name="connsiteX0" fmla="*/ 1814147 w 2615270"/>
            <a:gd name="connsiteY0" fmla="*/ 0 h 3769307"/>
            <a:gd name="connsiteX1" fmla="*/ 2614247 w 2615270"/>
            <a:gd name="connsiteY1" fmla="*/ 428625 h 3769307"/>
            <a:gd name="connsiteX2" fmla="*/ 1671271 w 2615270"/>
            <a:gd name="connsiteY2" fmla="*/ 2724534 h 3769307"/>
            <a:gd name="connsiteX3" fmla="*/ 0 w 2615270"/>
            <a:gd name="connsiteY3" fmla="*/ 3769307 h 3769307"/>
            <a:gd name="connsiteX0" fmla="*/ 1814147 w 3715694"/>
            <a:gd name="connsiteY0" fmla="*/ 0 h 3769307"/>
            <a:gd name="connsiteX1" fmla="*/ 3715413 w 3715694"/>
            <a:gd name="connsiteY1" fmla="*/ 475507 h 3769307"/>
            <a:gd name="connsiteX2" fmla="*/ 1671271 w 3715694"/>
            <a:gd name="connsiteY2" fmla="*/ 2724534 h 3769307"/>
            <a:gd name="connsiteX3" fmla="*/ 0 w 3715694"/>
            <a:gd name="connsiteY3" fmla="*/ 3769307 h 3769307"/>
            <a:gd name="connsiteX0" fmla="*/ 1814147 w 3717419"/>
            <a:gd name="connsiteY0" fmla="*/ 103519 h 3872826"/>
            <a:gd name="connsiteX1" fmla="*/ 3715413 w 3717419"/>
            <a:gd name="connsiteY1" fmla="*/ 579026 h 3872826"/>
            <a:gd name="connsiteX2" fmla="*/ 1671271 w 3717419"/>
            <a:gd name="connsiteY2" fmla="*/ 2828053 h 3872826"/>
            <a:gd name="connsiteX3" fmla="*/ 0 w 3717419"/>
            <a:gd name="connsiteY3" fmla="*/ 3872826 h 3872826"/>
            <a:gd name="connsiteX0" fmla="*/ 1814147 w 3719358"/>
            <a:gd name="connsiteY0" fmla="*/ 0 h 3769307"/>
            <a:gd name="connsiteX1" fmla="*/ 3715413 w 3719358"/>
            <a:gd name="connsiteY1" fmla="*/ 475507 h 3769307"/>
            <a:gd name="connsiteX2" fmla="*/ 1671271 w 3719358"/>
            <a:gd name="connsiteY2" fmla="*/ 2724534 h 3769307"/>
            <a:gd name="connsiteX3" fmla="*/ 0 w 3719358"/>
            <a:gd name="connsiteY3" fmla="*/ 3769307 h 3769307"/>
            <a:gd name="connsiteX0" fmla="*/ 1814147 w 3568349"/>
            <a:gd name="connsiteY0" fmla="*/ 0 h 3769307"/>
            <a:gd name="connsiteX1" fmla="*/ 3564003 w 3568349"/>
            <a:gd name="connsiteY1" fmla="*/ 944326 h 3769307"/>
            <a:gd name="connsiteX2" fmla="*/ 1671271 w 3568349"/>
            <a:gd name="connsiteY2" fmla="*/ 2724534 h 3769307"/>
            <a:gd name="connsiteX3" fmla="*/ 0 w 3568349"/>
            <a:gd name="connsiteY3" fmla="*/ 3769307 h 3769307"/>
            <a:gd name="connsiteX0" fmla="*/ 1814147 w 3020321"/>
            <a:gd name="connsiteY0" fmla="*/ 0 h 3769307"/>
            <a:gd name="connsiteX1" fmla="*/ 3013421 w 3020321"/>
            <a:gd name="connsiteY1" fmla="*/ 925526 h 3769307"/>
            <a:gd name="connsiteX2" fmla="*/ 1671271 w 3020321"/>
            <a:gd name="connsiteY2" fmla="*/ 2724534 h 3769307"/>
            <a:gd name="connsiteX3" fmla="*/ 0 w 3020321"/>
            <a:gd name="connsiteY3" fmla="*/ 3769307 h 37693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020321" h="3769307">
              <a:moveTo>
                <a:pt x="1814147" y="0"/>
              </a:moveTo>
              <a:cubicBezTo>
                <a:pt x="2242772" y="22225"/>
                <a:pt x="3106058" y="377674"/>
                <a:pt x="3013421" y="925526"/>
              </a:cubicBezTo>
              <a:cubicBezTo>
                <a:pt x="2920784" y="1473378"/>
                <a:pt x="2106979" y="2167754"/>
                <a:pt x="1671271" y="2724534"/>
              </a:cubicBezTo>
              <a:cubicBezTo>
                <a:pt x="1235563" y="3281314"/>
                <a:pt x="965190" y="3529614"/>
                <a:pt x="0" y="3769307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495300</xdr:colOff>
      <xdr:row>19</xdr:row>
      <xdr:rowOff>76200</xdr:rowOff>
    </xdr:from>
    <xdr:to>
      <xdr:col>7</xdr:col>
      <xdr:colOff>76201</xdr:colOff>
      <xdr:row>22</xdr:row>
      <xdr:rowOff>114300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05FCB51E-008A-44A1-91CB-ACE5881CE675}"/>
            </a:ext>
          </a:extLst>
        </xdr:cNvPr>
        <xdr:cNvSpPr/>
      </xdr:nvSpPr>
      <xdr:spPr>
        <a:xfrm>
          <a:off x="6743700" y="4610100"/>
          <a:ext cx="476251" cy="723900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482179 w 590069"/>
            <a:gd name="connsiteY0" fmla="*/ 0 h 1169198"/>
            <a:gd name="connsiteX1" fmla="*/ 590069 w 590069"/>
            <a:gd name="connsiteY1" fmla="*/ 1162338 h 1169198"/>
            <a:gd name="connsiteX0" fmla="*/ 479509 w 587399"/>
            <a:gd name="connsiteY0" fmla="*/ 0 h 1170194"/>
            <a:gd name="connsiteX1" fmla="*/ 587399 w 587399"/>
            <a:gd name="connsiteY1" fmla="*/ 1162338 h 1170194"/>
            <a:gd name="connsiteX0" fmla="*/ 474800 w 590787"/>
            <a:gd name="connsiteY0" fmla="*/ 0 h 1182840"/>
            <a:gd name="connsiteX1" fmla="*/ 590787 w 590787"/>
            <a:gd name="connsiteY1" fmla="*/ 1175110 h 1182840"/>
            <a:gd name="connsiteX0" fmla="*/ 386659 w 666167"/>
            <a:gd name="connsiteY0" fmla="*/ 0 h 1967295"/>
            <a:gd name="connsiteX1" fmla="*/ 666167 w 666167"/>
            <a:gd name="connsiteY1" fmla="*/ 1963441 h 1967295"/>
            <a:gd name="connsiteX0" fmla="*/ 336354 w 615862"/>
            <a:gd name="connsiteY0" fmla="*/ 0 h 1978371"/>
            <a:gd name="connsiteX1" fmla="*/ 615862 w 615862"/>
            <a:gd name="connsiteY1" fmla="*/ 1963441 h 1978371"/>
            <a:gd name="connsiteX0" fmla="*/ 149896 w 429404"/>
            <a:gd name="connsiteY0" fmla="*/ 0 h 2002036"/>
            <a:gd name="connsiteX1" fmla="*/ 429404 w 429404"/>
            <a:gd name="connsiteY1" fmla="*/ 1963441 h 2002036"/>
            <a:gd name="connsiteX0" fmla="*/ 149896 w 429404"/>
            <a:gd name="connsiteY0" fmla="*/ 0 h 2131351"/>
            <a:gd name="connsiteX1" fmla="*/ 429404 w 429404"/>
            <a:gd name="connsiteY1" fmla="*/ 2099361 h 2131351"/>
            <a:gd name="connsiteX0" fmla="*/ 152463 w 431971"/>
            <a:gd name="connsiteY0" fmla="*/ 0 h 2101661"/>
            <a:gd name="connsiteX1" fmla="*/ 431971 w 431971"/>
            <a:gd name="connsiteY1" fmla="*/ 2099361 h 21016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31971" h="2101661">
              <a:moveTo>
                <a:pt x="152463" y="0"/>
              </a:moveTo>
              <a:cubicBezTo>
                <a:pt x="-138854" y="1781144"/>
                <a:pt x="5280" y="2134550"/>
                <a:pt x="431971" y="2099361"/>
              </a:cubicBezTo>
            </a:path>
          </a:pathLst>
        </a:custGeom>
        <a:noFill/>
        <a:ln w="47625">
          <a:solidFill>
            <a:srgbClr val="7030A0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108826</xdr:colOff>
      <xdr:row>20</xdr:row>
      <xdr:rowOff>47625</xdr:rowOff>
    </xdr:from>
    <xdr:to>
      <xdr:col>7</xdr:col>
      <xdr:colOff>299326</xdr:colOff>
      <xdr:row>24</xdr:row>
      <xdr:rowOff>179684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2283CB98-D3BA-4028-AA4C-83E87BAF1ACB}"/>
            </a:ext>
          </a:extLst>
        </xdr:cNvPr>
        <xdr:cNvSpPr/>
      </xdr:nvSpPr>
      <xdr:spPr>
        <a:xfrm>
          <a:off x="9252826" y="4791075"/>
          <a:ext cx="190500" cy="1046459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333375</xdr:colOff>
      <xdr:row>20</xdr:row>
      <xdr:rowOff>60540</xdr:rowOff>
    </xdr:from>
    <xdr:to>
      <xdr:col>5</xdr:col>
      <xdr:colOff>532158</xdr:colOff>
      <xdr:row>24</xdr:row>
      <xdr:rowOff>192599</xdr:rowOff>
    </xdr:to>
    <xdr:sp macro="" textlink="">
      <xdr:nvSpPr>
        <xdr:cNvPr id="9" name="Left Brace 8">
          <a:extLst>
            <a:ext uri="{FF2B5EF4-FFF2-40B4-BE49-F238E27FC236}">
              <a16:creationId xmlns:a16="http://schemas.microsoft.com/office/drawing/2014/main" id="{DA2A8D65-CF64-4963-B86E-693C042FE720}"/>
            </a:ext>
          </a:extLst>
        </xdr:cNvPr>
        <xdr:cNvSpPr/>
      </xdr:nvSpPr>
      <xdr:spPr>
        <a:xfrm flipH="1">
          <a:off x="7362825" y="4803990"/>
          <a:ext cx="198783" cy="1046459"/>
        </a:xfrm>
        <a:prstGeom prst="leftBrace">
          <a:avLst/>
        </a:prstGeom>
        <a:ln w="53975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785599</xdr:colOff>
      <xdr:row>7</xdr:row>
      <xdr:rowOff>57149</xdr:rowOff>
    </xdr:from>
    <xdr:to>
      <xdr:col>7</xdr:col>
      <xdr:colOff>1331755</xdr:colOff>
      <xdr:row>15</xdr:row>
      <xdr:rowOff>47626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9FCFFDA9-8547-413F-A996-6D38E83E0F25}"/>
            </a:ext>
          </a:extLst>
        </xdr:cNvPr>
        <xdr:cNvSpPr/>
      </xdr:nvSpPr>
      <xdr:spPr>
        <a:xfrm flipH="1">
          <a:off x="5976724" y="1733549"/>
          <a:ext cx="2498781" cy="1933577"/>
        </a:xfrm>
        <a:custGeom>
          <a:avLst/>
          <a:gdLst>
            <a:gd name="connsiteX0" fmla="*/ 1952625 w 2819400"/>
            <a:gd name="connsiteY0" fmla="*/ 0 h 3057525"/>
            <a:gd name="connsiteX1" fmla="*/ 2819400 w 2819400"/>
            <a:gd name="connsiteY1" fmla="*/ 161925 h 3057525"/>
            <a:gd name="connsiteX2" fmla="*/ 1619250 w 2819400"/>
            <a:gd name="connsiteY2" fmla="*/ 2028825 h 3057525"/>
            <a:gd name="connsiteX3" fmla="*/ 0 w 2819400"/>
            <a:gd name="connsiteY3" fmla="*/ 3057525 h 3057525"/>
            <a:gd name="connsiteX0" fmla="*/ 1952625 w 2609850"/>
            <a:gd name="connsiteY0" fmla="*/ 0 h 3057525"/>
            <a:gd name="connsiteX1" fmla="*/ 2609850 w 2609850"/>
            <a:gd name="connsiteY1" fmla="*/ 266700 h 3057525"/>
            <a:gd name="connsiteX2" fmla="*/ 1619250 w 2609850"/>
            <a:gd name="connsiteY2" fmla="*/ 2028825 h 3057525"/>
            <a:gd name="connsiteX3" fmla="*/ 0 w 2609850"/>
            <a:gd name="connsiteY3" fmla="*/ 3057525 h 3057525"/>
            <a:gd name="connsiteX0" fmla="*/ 1952625 w 2633210"/>
            <a:gd name="connsiteY0" fmla="*/ 0 h 3057525"/>
            <a:gd name="connsiteX1" fmla="*/ 2609850 w 2633210"/>
            <a:gd name="connsiteY1" fmla="*/ 266700 h 3057525"/>
            <a:gd name="connsiteX2" fmla="*/ 1619250 w 2633210"/>
            <a:gd name="connsiteY2" fmla="*/ 2028825 h 3057525"/>
            <a:gd name="connsiteX3" fmla="*/ 0 w 2633210"/>
            <a:gd name="connsiteY3" fmla="*/ 3057525 h 3057525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31805 h 3089330"/>
            <a:gd name="connsiteX1" fmla="*/ 2609850 w 2624685"/>
            <a:gd name="connsiteY1" fmla="*/ 298505 h 3089330"/>
            <a:gd name="connsiteX2" fmla="*/ 1619250 w 2624685"/>
            <a:gd name="connsiteY2" fmla="*/ 2060630 h 3089330"/>
            <a:gd name="connsiteX3" fmla="*/ 0 w 2624685"/>
            <a:gd name="connsiteY3" fmla="*/ 3089330 h 3089330"/>
            <a:gd name="connsiteX0" fmla="*/ 1952625 w 2624685"/>
            <a:gd name="connsiteY0" fmla="*/ 0 h 3057525"/>
            <a:gd name="connsiteX1" fmla="*/ 2609850 w 2624685"/>
            <a:gd name="connsiteY1" fmla="*/ 266700 h 3057525"/>
            <a:gd name="connsiteX2" fmla="*/ 1619250 w 2624685"/>
            <a:gd name="connsiteY2" fmla="*/ 2028825 h 3057525"/>
            <a:gd name="connsiteX3" fmla="*/ 0 w 2624685"/>
            <a:gd name="connsiteY3" fmla="*/ 3057525 h 3057525"/>
            <a:gd name="connsiteX0" fmla="*/ 1952625 w 2624685"/>
            <a:gd name="connsiteY0" fmla="*/ 27576 h 3085101"/>
            <a:gd name="connsiteX1" fmla="*/ 2609850 w 2624685"/>
            <a:gd name="connsiteY1" fmla="*/ 294276 h 3085101"/>
            <a:gd name="connsiteX2" fmla="*/ 1619250 w 2624685"/>
            <a:gd name="connsiteY2" fmla="*/ 2056401 h 3085101"/>
            <a:gd name="connsiteX3" fmla="*/ 0 w 2624685"/>
            <a:gd name="connsiteY3" fmla="*/ 3085101 h 3085101"/>
            <a:gd name="connsiteX0" fmla="*/ 1819275 w 2611281"/>
            <a:gd name="connsiteY0" fmla="*/ 16879 h 3102979"/>
            <a:gd name="connsiteX1" fmla="*/ 2609850 w 2611281"/>
            <a:gd name="connsiteY1" fmla="*/ 312154 h 3102979"/>
            <a:gd name="connsiteX2" fmla="*/ 1619250 w 2611281"/>
            <a:gd name="connsiteY2" fmla="*/ 2074279 h 3102979"/>
            <a:gd name="connsiteX3" fmla="*/ 0 w 2611281"/>
            <a:gd name="connsiteY3" fmla="*/ 3102979 h 3102979"/>
            <a:gd name="connsiteX0" fmla="*/ 1819275 w 2611818"/>
            <a:gd name="connsiteY0" fmla="*/ 0 h 3086100"/>
            <a:gd name="connsiteX1" fmla="*/ 2609850 w 2611818"/>
            <a:gd name="connsiteY1" fmla="*/ 295275 h 3086100"/>
            <a:gd name="connsiteX2" fmla="*/ 1619250 w 2611818"/>
            <a:gd name="connsiteY2" fmla="*/ 2057400 h 3086100"/>
            <a:gd name="connsiteX3" fmla="*/ 0 w 2611818"/>
            <a:gd name="connsiteY3" fmla="*/ 3086100 h 3086100"/>
            <a:gd name="connsiteX0" fmla="*/ 1819275 w 2621300"/>
            <a:gd name="connsiteY0" fmla="*/ 0 h 3086100"/>
            <a:gd name="connsiteX1" fmla="*/ 2619375 w 2621300"/>
            <a:gd name="connsiteY1" fmla="*/ 428625 h 3086100"/>
            <a:gd name="connsiteX2" fmla="*/ 1619250 w 2621300"/>
            <a:gd name="connsiteY2" fmla="*/ 2057400 h 3086100"/>
            <a:gd name="connsiteX3" fmla="*/ 0 w 2621300"/>
            <a:gd name="connsiteY3" fmla="*/ 3086100 h 3086100"/>
            <a:gd name="connsiteX0" fmla="*/ 2619375 w 2619375"/>
            <a:gd name="connsiteY0" fmla="*/ 0 h 2657475"/>
            <a:gd name="connsiteX1" fmla="*/ 1619250 w 2619375"/>
            <a:gd name="connsiteY1" fmla="*/ 1628775 h 2657475"/>
            <a:gd name="connsiteX2" fmla="*/ 0 w 2619375"/>
            <a:gd name="connsiteY2" fmla="*/ 2657475 h 2657475"/>
            <a:gd name="connsiteX0" fmla="*/ 1619250 w 1619250"/>
            <a:gd name="connsiteY0" fmla="*/ 0 h 1028700"/>
            <a:gd name="connsiteX1" fmla="*/ 0 w 1619250"/>
            <a:gd name="connsiteY1" fmla="*/ 1028700 h 1028700"/>
            <a:gd name="connsiteX0" fmla="*/ 1209675 w 1209675"/>
            <a:gd name="connsiteY0" fmla="*/ 0 h 1333500"/>
            <a:gd name="connsiteX1" fmla="*/ 0 w 1209675"/>
            <a:gd name="connsiteY1" fmla="*/ 1333500 h 1333500"/>
            <a:gd name="connsiteX0" fmla="*/ 122460 w 223190"/>
            <a:gd name="connsiteY0" fmla="*/ 0 h 1133475"/>
            <a:gd name="connsiteX1" fmla="*/ 27210 w 223190"/>
            <a:gd name="connsiteY1" fmla="*/ 1133475 h 1133475"/>
            <a:gd name="connsiteX0" fmla="*/ 614517 w 614517"/>
            <a:gd name="connsiteY0" fmla="*/ 0 h 1133475"/>
            <a:gd name="connsiteX1" fmla="*/ 519267 w 614517"/>
            <a:gd name="connsiteY1" fmla="*/ 1133475 h 1133475"/>
            <a:gd name="connsiteX0" fmla="*/ 558708 w 558708"/>
            <a:gd name="connsiteY0" fmla="*/ 0 h 1247775"/>
            <a:gd name="connsiteX1" fmla="*/ 549183 w 558708"/>
            <a:gd name="connsiteY1" fmla="*/ 1247775 h 1247775"/>
            <a:gd name="connsiteX0" fmla="*/ 506303 w 581802"/>
            <a:gd name="connsiteY0" fmla="*/ 0 h 1178612"/>
            <a:gd name="connsiteX1" fmla="*/ 581802 w 581802"/>
            <a:gd name="connsiteY1" fmla="*/ 1178612 h 1178612"/>
            <a:gd name="connsiteX0" fmla="*/ 487173 w 595063"/>
            <a:gd name="connsiteY0" fmla="*/ 0 h 1162338"/>
            <a:gd name="connsiteX1" fmla="*/ 595063 w 595063"/>
            <a:gd name="connsiteY1" fmla="*/ 1162338 h 1162338"/>
            <a:gd name="connsiteX0" fmla="*/ 127470 w 1425202"/>
            <a:gd name="connsiteY0" fmla="*/ 0 h 1012203"/>
            <a:gd name="connsiteX1" fmla="*/ 1425202 w 1425202"/>
            <a:gd name="connsiteY1" fmla="*/ 1012203 h 1012203"/>
            <a:gd name="connsiteX0" fmla="*/ 81977 w 1379709"/>
            <a:gd name="connsiteY0" fmla="*/ 0 h 1012203"/>
            <a:gd name="connsiteX1" fmla="*/ 1379709 w 1379709"/>
            <a:gd name="connsiteY1" fmla="*/ 1012203 h 1012203"/>
            <a:gd name="connsiteX0" fmla="*/ 68465 w 1713502"/>
            <a:gd name="connsiteY0" fmla="*/ 0 h 983145"/>
            <a:gd name="connsiteX1" fmla="*/ 1713502 w 1713502"/>
            <a:gd name="connsiteY1" fmla="*/ 983145 h 983145"/>
            <a:gd name="connsiteX0" fmla="*/ 42218 w 1687255"/>
            <a:gd name="connsiteY0" fmla="*/ 0 h 983145"/>
            <a:gd name="connsiteX1" fmla="*/ 1687255 w 1687255"/>
            <a:gd name="connsiteY1" fmla="*/ 983145 h 9831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687255" h="983145">
              <a:moveTo>
                <a:pt x="42218" y="0"/>
              </a:moveTo>
              <a:cubicBezTo>
                <a:pt x="-285007" y="534932"/>
                <a:pt x="1388009" y="458908"/>
                <a:pt x="1687255" y="983145"/>
              </a:cubicBezTo>
            </a:path>
          </a:pathLst>
        </a:custGeom>
        <a:noFill/>
        <a:ln w="47625">
          <a:solidFill>
            <a:srgbClr val="0000FF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265219</xdr:colOff>
      <xdr:row>68</xdr:row>
      <xdr:rowOff>150809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3B682-1BC6-4C9C-A7DC-96507969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81000"/>
          <a:ext cx="11847619" cy="127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21</xdr:col>
      <xdr:colOff>93714</xdr:colOff>
      <xdr:row>98</xdr:row>
      <xdr:rowOff>161238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46B4D7-7736-4957-B5FA-EFDFCDB4B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3335000"/>
          <a:ext cx="12285714" cy="54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313905</xdr:colOff>
      <xdr:row>4</xdr:row>
      <xdr:rowOff>133286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13C8C-808F-4A8C-96EA-E542FB92D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3361905" cy="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21</xdr:col>
      <xdr:colOff>112764</xdr:colOff>
      <xdr:row>195</xdr:row>
      <xdr:rowOff>26143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D363B7-E60B-4F85-948D-5BC412C8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" y="17716500"/>
          <a:ext cx="12285714" cy="19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20</xdr:col>
      <xdr:colOff>274746</xdr:colOff>
      <xdr:row>93</xdr:row>
      <xdr:rowOff>7453</xdr:rowOff>
    </xdr:to>
    <xdr:pic>
      <xdr:nvPicPr>
        <xdr:cNvPr id="5" name="Pictur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4C8D0F-A07B-4198-A9ED-45C2EBDB5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8175" y="1152525"/>
          <a:ext cx="11828571" cy="165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769D-D23D-4C22-830D-E3B339BD3180}">
  <dimension ref="B1:P34"/>
  <sheetViews>
    <sheetView tabSelected="1" zoomScaleNormal="100" workbookViewId="0">
      <selection activeCell="D26" sqref="D26"/>
    </sheetView>
  </sheetViews>
  <sheetFormatPr defaultRowHeight="18" x14ac:dyDescent="0.25"/>
  <cols>
    <col min="1" max="1" width="3.5703125" style="2" customWidth="1"/>
    <col min="2" max="2" width="5.140625" style="2" customWidth="1"/>
    <col min="3" max="3" width="9.140625" style="2" customWidth="1"/>
    <col min="4" max="4" width="36.42578125" style="2" customWidth="1"/>
    <col min="5" max="5" width="19.42578125" style="2" customWidth="1"/>
    <col min="6" max="7" width="15.85546875" style="2" customWidth="1"/>
    <col min="8" max="8" width="32.42578125" style="2" customWidth="1"/>
    <col min="9" max="9" width="18.85546875" style="2" customWidth="1"/>
    <col min="10" max="10" width="4.28515625" style="2" customWidth="1"/>
    <col min="11" max="11" width="5.5703125" style="2" customWidth="1"/>
    <col min="12" max="12" width="23.7109375" style="2" bestFit="1" customWidth="1"/>
    <col min="13" max="13" width="17.85546875" style="2" customWidth="1"/>
    <col min="14" max="14" width="11.7109375" style="2" bestFit="1" customWidth="1"/>
    <col min="15" max="16384" width="9.140625" style="2"/>
  </cols>
  <sheetData>
    <row r="1" spans="2:16" ht="18.75" thickBot="1" x14ac:dyDescent="0.3">
      <c r="C1" s="28"/>
      <c r="D1" s="28"/>
      <c r="E1" s="28"/>
      <c r="F1" s="28"/>
      <c r="G1" s="28"/>
      <c r="H1" s="28"/>
      <c r="I1" s="28"/>
      <c r="J1" s="28"/>
    </row>
    <row r="2" spans="2:16" ht="18.75" thickBot="1" x14ac:dyDescent="0.3">
      <c r="B2" s="34"/>
      <c r="C2" s="80" t="s">
        <v>31</v>
      </c>
      <c r="D2" s="35"/>
      <c r="E2" s="35"/>
      <c r="F2" s="35"/>
      <c r="G2" s="35"/>
      <c r="H2" s="35"/>
      <c r="I2" s="81" t="s">
        <v>28</v>
      </c>
      <c r="J2" s="35"/>
      <c r="K2" s="64"/>
    </row>
    <row r="3" spans="2:16" ht="18.75" thickBot="1" x14ac:dyDescent="0.3">
      <c r="B3" s="38"/>
      <c r="C3" s="27"/>
      <c r="D3" s="28"/>
      <c r="E3" s="43" t="s">
        <v>0</v>
      </c>
      <c r="F3" s="44" t="s">
        <v>1</v>
      </c>
      <c r="G3" s="45" t="s">
        <v>2</v>
      </c>
      <c r="H3" s="28"/>
      <c r="I3" s="28"/>
      <c r="J3" s="30"/>
      <c r="K3" s="39"/>
    </row>
    <row r="4" spans="2:16" ht="18.75" thickBot="1" x14ac:dyDescent="0.3">
      <c r="B4" s="38"/>
      <c r="C4" s="12"/>
      <c r="D4" s="1" t="s">
        <v>3</v>
      </c>
      <c r="E4" s="46">
        <v>6</v>
      </c>
      <c r="F4" s="47">
        <v>0</v>
      </c>
      <c r="G4" s="48">
        <v>0</v>
      </c>
      <c r="H4" s="33"/>
      <c r="J4" s="21"/>
      <c r="K4" s="39"/>
    </row>
    <row r="5" spans="2:16" x14ac:dyDescent="0.25">
      <c r="B5" s="38"/>
      <c r="C5" s="12"/>
      <c r="E5" s="16"/>
      <c r="F5" s="16"/>
      <c r="G5" s="16"/>
      <c r="J5" s="21"/>
      <c r="K5" s="39"/>
    </row>
    <row r="6" spans="2:16" ht="18.75" x14ac:dyDescent="0.3">
      <c r="B6" s="38"/>
      <c r="C6" s="12"/>
      <c r="D6" s="1" t="s">
        <v>4</v>
      </c>
      <c r="E6" s="22">
        <f>E4+(F4+G4/60)/60</f>
        <v>6</v>
      </c>
      <c r="F6" s="16" t="s">
        <v>0</v>
      </c>
      <c r="G6" s="16"/>
      <c r="H6" s="2">
        <v>2</v>
      </c>
      <c r="J6" s="21"/>
      <c r="K6" s="39"/>
      <c r="P6" s="65" t="s">
        <v>27</v>
      </c>
    </row>
    <row r="7" spans="2:16" ht="18.75" thickBot="1" x14ac:dyDescent="0.3">
      <c r="B7" s="38"/>
      <c r="C7" s="12"/>
      <c r="E7" s="16"/>
      <c r="F7" s="16"/>
      <c r="G7" s="16"/>
      <c r="J7" s="21"/>
      <c r="K7" s="39"/>
    </row>
    <row r="8" spans="2:16" ht="18.75" thickBot="1" x14ac:dyDescent="0.3">
      <c r="B8" s="38"/>
      <c r="C8" s="12"/>
      <c r="E8" s="43" t="s">
        <v>0</v>
      </c>
      <c r="F8" s="44" t="s">
        <v>1</v>
      </c>
      <c r="G8" s="45" t="s">
        <v>2</v>
      </c>
      <c r="J8" s="21"/>
      <c r="K8" s="39"/>
    </row>
    <row r="9" spans="2:16" ht="19.5" thickBot="1" x14ac:dyDescent="0.35">
      <c r="B9" s="38"/>
      <c r="C9" s="12"/>
      <c r="D9" s="50" t="s">
        <v>5</v>
      </c>
      <c r="E9" s="46">
        <v>33</v>
      </c>
      <c r="F9" s="47">
        <v>33</v>
      </c>
      <c r="G9" s="48">
        <v>0</v>
      </c>
      <c r="H9" s="33"/>
      <c r="J9" s="21"/>
      <c r="K9" s="39"/>
    </row>
    <row r="10" spans="2:16" x14ac:dyDescent="0.25">
      <c r="B10" s="38"/>
      <c r="C10" s="12"/>
      <c r="J10" s="21"/>
      <c r="K10" s="39"/>
    </row>
    <row r="11" spans="2:16" ht="18.75" x14ac:dyDescent="0.3">
      <c r="B11" s="38"/>
      <c r="C11" s="12"/>
      <c r="D11" s="50" t="s">
        <v>6</v>
      </c>
      <c r="E11" s="32">
        <f>E9+(F9+G9/60)/60</f>
        <v>33.549999999999997</v>
      </c>
      <c r="F11" s="2" t="s">
        <v>0</v>
      </c>
      <c r="J11" s="21"/>
      <c r="K11" s="39"/>
    </row>
    <row r="12" spans="2:16" ht="18.75" x14ac:dyDescent="0.3">
      <c r="B12" s="38"/>
      <c r="C12" s="12" t="s">
        <v>25</v>
      </c>
      <c r="J12" s="21"/>
      <c r="K12" s="39"/>
    </row>
    <row r="13" spans="2:16" ht="18.75" thickBot="1" x14ac:dyDescent="0.3">
      <c r="B13" s="38"/>
      <c r="C13" s="12"/>
      <c r="J13" s="21"/>
      <c r="K13" s="39"/>
    </row>
    <row r="14" spans="2:16" ht="18.75" thickBot="1" x14ac:dyDescent="0.3">
      <c r="B14" s="38"/>
      <c r="C14" s="12"/>
      <c r="D14" s="76" t="s">
        <v>21</v>
      </c>
      <c r="E14" s="49" t="s">
        <v>26</v>
      </c>
      <c r="F14" s="66">
        <f>VALUE(SUBSTITUTE(E14,"+",""))</f>
        <v>1940.59</v>
      </c>
      <c r="J14" s="21"/>
      <c r="K14" s="39"/>
    </row>
    <row r="15" spans="2:16" ht="18.75" thickBot="1" x14ac:dyDescent="0.3">
      <c r="B15" s="38"/>
      <c r="C15" s="12"/>
      <c r="D15" s="1"/>
      <c r="J15" s="21"/>
      <c r="K15" s="39"/>
    </row>
    <row r="16" spans="2:16" ht="24" thickBot="1" x14ac:dyDescent="0.4">
      <c r="B16" s="38"/>
      <c r="C16" s="52"/>
      <c r="D16" s="53"/>
      <c r="E16" s="7" t="s">
        <v>7</v>
      </c>
      <c r="F16" s="54"/>
      <c r="G16" s="9"/>
      <c r="H16" s="9"/>
      <c r="I16" s="10" t="s">
        <v>8</v>
      </c>
      <c r="J16" s="11"/>
      <c r="K16" s="39"/>
    </row>
    <row r="17" spans="2:11" x14ac:dyDescent="0.25">
      <c r="B17" s="38"/>
      <c r="C17" s="27"/>
      <c r="D17" s="28"/>
      <c r="E17" s="28"/>
      <c r="F17" s="30"/>
      <c r="J17" s="21"/>
      <c r="K17" s="39"/>
    </row>
    <row r="18" spans="2:11" x14ac:dyDescent="0.25">
      <c r="B18" s="38"/>
      <c r="C18" s="12"/>
      <c r="D18" s="1" t="s">
        <v>9</v>
      </c>
      <c r="E18" s="4">
        <f>IF(E6=0,0,(100*360)/(E6*2*PI()))</f>
        <v>954.92965855137209</v>
      </c>
      <c r="F18" s="21" t="s">
        <v>10</v>
      </c>
      <c r="H18" s="1" t="s">
        <v>11</v>
      </c>
      <c r="I18" s="4">
        <f>IF(E6=0,0,50/SIN(0.5*RADIANS(E6)))</f>
        <v>955.36613046486991</v>
      </c>
      <c r="J18" s="21" t="s">
        <v>10</v>
      </c>
      <c r="K18" s="39"/>
    </row>
    <row r="19" spans="2:11" x14ac:dyDescent="0.25">
      <c r="B19" s="38"/>
      <c r="C19" s="12"/>
      <c r="F19" s="21"/>
      <c r="J19" s="21"/>
      <c r="K19" s="39"/>
    </row>
    <row r="20" spans="2:11" x14ac:dyDescent="0.25">
      <c r="B20" s="38"/>
      <c r="C20" s="12"/>
      <c r="D20" s="18" t="s">
        <v>12</v>
      </c>
      <c r="E20" s="4">
        <f>PI()*E18*E11/180</f>
        <v>559.16666666666663</v>
      </c>
      <c r="F20" s="21" t="s">
        <v>10</v>
      </c>
      <c r="H20" s="1" t="s">
        <v>13</v>
      </c>
      <c r="I20" s="4">
        <f>IF(E6=0,0,100*E11/E6)</f>
        <v>559.16666666666663</v>
      </c>
      <c r="J20" s="21" t="s">
        <v>10</v>
      </c>
      <c r="K20" s="39"/>
    </row>
    <row r="21" spans="2:11" x14ac:dyDescent="0.25">
      <c r="B21" s="38"/>
      <c r="C21" s="12"/>
      <c r="D21" s="18" t="s">
        <v>14</v>
      </c>
      <c r="E21" s="56">
        <f>E20</f>
        <v>559.16666666666663</v>
      </c>
      <c r="F21" s="21" t="s">
        <v>10</v>
      </c>
      <c r="G21" s="57"/>
      <c r="H21" s="58" t="s">
        <v>14</v>
      </c>
      <c r="I21" s="56">
        <f>PI()*I18*E11/180</f>
        <v>559.42224627169685</v>
      </c>
      <c r="J21" s="21" t="s">
        <v>10</v>
      </c>
      <c r="K21" s="39"/>
    </row>
    <row r="22" spans="2:11" x14ac:dyDescent="0.25">
      <c r="B22" s="38"/>
      <c r="C22" s="12"/>
      <c r="D22" s="58" t="s">
        <v>24</v>
      </c>
      <c r="E22" s="56">
        <f>E18*TAN(RADIANS(E11)/2)</f>
        <v>287.8556742238967</v>
      </c>
      <c r="F22" s="21" t="s">
        <v>10</v>
      </c>
      <c r="G22" s="57"/>
      <c r="H22" s="58" t="s">
        <v>24</v>
      </c>
      <c r="I22" s="56">
        <f>I18*TAN(RADIANS(E11)/2)</f>
        <v>287.98724508444604</v>
      </c>
      <c r="J22" s="21" t="s">
        <v>10</v>
      </c>
      <c r="K22" s="39"/>
    </row>
    <row r="23" spans="2:11" x14ac:dyDescent="0.25">
      <c r="B23" s="38"/>
      <c r="C23" s="12"/>
      <c r="D23" s="58" t="s">
        <v>22</v>
      </c>
      <c r="E23" s="62">
        <f>+F14-E22</f>
        <v>1652.7343257761031</v>
      </c>
      <c r="F23" s="21"/>
      <c r="G23" s="57"/>
      <c r="H23" s="58" t="s">
        <v>22</v>
      </c>
      <c r="I23" s="62">
        <f>+F14-I22</f>
        <v>1652.6027549155538</v>
      </c>
      <c r="J23" s="21"/>
      <c r="K23" s="39"/>
    </row>
    <row r="24" spans="2:11" ht="18.75" thickBot="1" x14ac:dyDescent="0.3">
      <c r="B24" s="38"/>
      <c r="C24" s="23"/>
      <c r="D24" s="25" t="s">
        <v>23</v>
      </c>
      <c r="E24" s="63">
        <f>+E23+E21</f>
        <v>2211.9009924427696</v>
      </c>
      <c r="F24" s="26"/>
      <c r="G24" s="24"/>
      <c r="H24" s="1" t="s">
        <v>23</v>
      </c>
      <c r="I24" s="61">
        <f>+I23+I20</f>
        <v>2211.7694215822203</v>
      </c>
      <c r="K24" s="60"/>
    </row>
    <row r="25" spans="2:11" ht="18.75" thickBot="1" x14ac:dyDescent="0.3">
      <c r="B25" s="40"/>
      <c r="C25" s="41"/>
      <c r="D25" s="41"/>
      <c r="E25" s="51"/>
      <c r="F25" s="41"/>
      <c r="G25" s="41"/>
      <c r="H25" s="59"/>
      <c r="I25" s="78" t="s">
        <v>30</v>
      </c>
      <c r="J25" s="59"/>
      <c r="K25" s="42"/>
    </row>
    <row r="26" spans="2:11" x14ac:dyDescent="0.25">
      <c r="E26" s="4"/>
    </row>
    <row r="27" spans="2:11" x14ac:dyDescent="0.25">
      <c r="E27" s="4"/>
      <c r="H27" s="1"/>
      <c r="I27" s="3"/>
    </row>
    <row r="28" spans="2:11" x14ac:dyDescent="0.25">
      <c r="E28" s="4"/>
    </row>
    <row r="29" spans="2:11" x14ac:dyDescent="0.25">
      <c r="E29" s="4"/>
    </row>
    <row r="30" spans="2:11" ht="23.25" x14ac:dyDescent="0.35">
      <c r="E30" s="5"/>
      <c r="I30" s="5"/>
    </row>
    <row r="32" spans="2:11" x14ac:dyDescent="0.25">
      <c r="D32" s="1"/>
      <c r="E32" s="4"/>
      <c r="H32" s="1"/>
      <c r="I32" s="4"/>
    </row>
    <row r="33" spans="4:9" x14ac:dyDescent="0.25">
      <c r="D33" s="1"/>
      <c r="E33" s="4"/>
      <c r="H33" s="1"/>
      <c r="I33" s="4"/>
    </row>
    <row r="34" spans="4:9" x14ac:dyDescent="0.25">
      <c r="D34" s="1"/>
      <c r="H34" s="1"/>
      <c r="I34" s="4"/>
    </row>
  </sheetData>
  <sheetProtection algorithmName="SHA-512" hashValue="0g8Oyn4vL5cz/RUSxNb+4fOG4/D3N3u7vs9XwHsl+A9qYUSU/w8Bn3ssfz5DoRH26IVeYJv+kQLSlWUmQKmmmg==" saltValue="zTbH6pWE/llzGlmpRXPOoQ==" spinCount="100000" sheet="1" objects="1" scenarios="1"/>
  <protectedRanges>
    <protectedRange sqref="E14" name="Range3"/>
    <protectedRange sqref="E4:G4" name="Range1"/>
    <protectedRange sqref="E9:G9" name="Range2"/>
  </protectedRange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B064-41DA-44C0-AC3B-22AEC8075C79}">
  <dimension ref="A1:L36"/>
  <sheetViews>
    <sheetView zoomScaleNormal="100" workbookViewId="0">
      <selection activeCell="N11" sqref="N11"/>
    </sheetView>
  </sheetViews>
  <sheetFormatPr defaultRowHeight="18" x14ac:dyDescent="0.25"/>
  <cols>
    <col min="1" max="1" width="4.5703125" customWidth="1"/>
    <col min="2" max="2" width="4.28515625" style="2" customWidth="1"/>
    <col min="3" max="3" width="24.85546875" style="2" customWidth="1"/>
    <col min="4" max="4" width="24.42578125" style="2" customWidth="1"/>
    <col min="5" max="5" width="19.7109375" style="2" customWidth="1"/>
    <col min="6" max="6" width="15.85546875" style="2" customWidth="1"/>
    <col min="7" max="7" width="13.42578125" style="2" customWidth="1"/>
    <col min="8" max="8" width="51.28515625" style="2" bestFit="1" customWidth="1"/>
    <col min="9" max="9" width="20.85546875" style="2" customWidth="1"/>
    <col min="10" max="10" width="13.28515625" style="2" customWidth="1"/>
    <col min="11" max="11" width="13" style="2" customWidth="1"/>
    <col min="12" max="12" width="5" style="2" customWidth="1"/>
    <col min="13" max="13" width="17.85546875" style="2" customWidth="1"/>
    <col min="14" max="14" width="11.7109375" style="2" bestFit="1" customWidth="1"/>
    <col min="15" max="16384" width="9.140625" style="2"/>
  </cols>
  <sheetData>
    <row r="1" spans="2:12" ht="18.75" thickBot="1" x14ac:dyDescent="0.3"/>
    <row r="2" spans="2:12" ht="18.75" thickBot="1" x14ac:dyDescent="0.3">
      <c r="B2" s="34"/>
      <c r="C2" s="79" t="s">
        <v>31</v>
      </c>
      <c r="D2" s="35"/>
      <c r="E2" s="36"/>
      <c r="F2" s="36"/>
      <c r="G2" s="36"/>
      <c r="H2" s="35"/>
      <c r="I2" s="35"/>
      <c r="J2" s="35"/>
      <c r="K2" s="35"/>
      <c r="L2" s="37"/>
    </row>
    <row r="3" spans="2:12" ht="18.75" thickBot="1" x14ac:dyDescent="0.3">
      <c r="B3" s="38"/>
      <c r="C3" s="72"/>
      <c r="D3" s="67"/>
      <c r="E3" s="68"/>
      <c r="F3" s="68"/>
      <c r="G3" s="68"/>
      <c r="H3" s="67"/>
      <c r="I3" s="67"/>
      <c r="J3" s="67"/>
      <c r="K3" s="73"/>
      <c r="L3" s="39"/>
    </row>
    <row r="4" spans="2:12" ht="18.75" thickBot="1" x14ac:dyDescent="0.3">
      <c r="B4" s="38"/>
      <c r="C4" s="74"/>
      <c r="D4" s="58" t="s">
        <v>15</v>
      </c>
      <c r="E4" s="49">
        <v>955.36613046486991</v>
      </c>
      <c r="F4" s="69" t="s">
        <v>10</v>
      </c>
      <c r="G4" s="70"/>
      <c r="H4" s="71"/>
      <c r="I4" s="57"/>
      <c r="J4" s="57"/>
      <c r="K4" s="21"/>
      <c r="L4" s="39"/>
    </row>
    <row r="5" spans="2:12" ht="18.75" thickBot="1" x14ac:dyDescent="0.3">
      <c r="B5" s="38"/>
      <c r="C5" s="74"/>
      <c r="D5" s="57"/>
      <c r="E5" s="16"/>
      <c r="F5" s="16"/>
      <c r="G5" s="16"/>
      <c r="K5" s="21"/>
      <c r="L5" s="39"/>
    </row>
    <row r="6" spans="2:12" ht="18.75" thickBot="1" x14ac:dyDescent="0.3">
      <c r="B6" s="38"/>
      <c r="C6" s="74"/>
      <c r="D6" s="57"/>
      <c r="E6" s="43" t="s">
        <v>0</v>
      </c>
      <c r="F6" s="44" t="s">
        <v>16</v>
      </c>
      <c r="G6" s="45" t="s">
        <v>2</v>
      </c>
      <c r="K6" s="21"/>
      <c r="L6" s="39"/>
    </row>
    <row r="7" spans="2:12" ht="19.5" thickBot="1" x14ac:dyDescent="0.35">
      <c r="B7" s="38"/>
      <c r="C7" s="74"/>
      <c r="D7" s="75" t="s">
        <v>5</v>
      </c>
      <c r="E7" s="46">
        <v>31</v>
      </c>
      <c r="F7" s="47">
        <v>20</v>
      </c>
      <c r="G7" s="48">
        <v>0</v>
      </c>
      <c r="K7" s="21"/>
      <c r="L7" s="39"/>
    </row>
    <row r="8" spans="2:12" x14ac:dyDescent="0.25">
      <c r="B8" s="38"/>
      <c r="C8" s="74"/>
      <c r="D8" s="57"/>
      <c r="K8" s="21"/>
      <c r="L8" s="39"/>
    </row>
    <row r="9" spans="2:12" ht="18.75" x14ac:dyDescent="0.3">
      <c r="B9" s="38"/>
      <c r="C9" s="74"/>
      <c r="D9" s="75" t="s">
        <v>6</v>
      </c>
      <c r="E9" s="32">
        <f>E7+(F7+G7/60)/60</f>
        <v>31.333333333333332</v>
      </c>
      <c r="F9" s="2" t="s">
        <v>0</v>
      </c>
      <c r="K9" s="21"/>
      <c r="L9" s="39"/>
    </row>
    <row r="10" spans="2:12" x14ac:dyDescent="0.25">
      <c r="B10" s="38"/>
      <c r="C10" s="74"/>
      <c r="D10" s="75"/>
      <c r="E10" s="32"/>
      <c r="K10" s="21"/>
      <c r="L10" s="39"/>
    </row>
    <row r="11" spans="2:12" x14ac:dyDescent="0.25">
      <c r="B11" s="38"/>
      <c r="C11" s="74" t="s">
        <v>29</v>
      </c>
      <c r="D11" s="57"/>
      <c r="H11" s="33"/>
      <c r="K11" s="21"/>
      <c r="L11" s="39"/>
    </row>
    <row r="12" spans="2:12" ht="18.75" thickBot="1" x14ac:dyDescent="0.3">
      <c r="B12" s="38"/>
      <c r="C12" s="74"/>
      <c r="D12" s="57"/>
      <c r="K12" s="21"/>
      <c r="L12" s="39"/>
    </row>
    <row r="13" spans="2:12" ht="18.75" thickBot="1" x14ac:dyDescent="0.3">
      <c r="B13" s="38"/>
      <c r="C13" s="74"/>
      <c r="D13" s="76" t="s">
        <v>21</v>
      </c>
      <c r="E13" s="49" t="s">
        <v>26</v>
      </c>
      <c r="F13" s="66">
        <f>VALUE(SUBSTITUTE(E13,"+",""))</f>
        <v>1940.59</v>
      </c>
      <c r="K13" s="21"/>
      <c r="L13" s="39"/>
    </row>
    <row r="14" spans="2:12" ht="18.75" thickBot="1" x14ac:dyDescent="0.3">
      <c r="B14" s="38"/>
      <c r="C14" s="74"/>
      <c r="D14" s="58"/>
      <c r="E14" s="61"/>
      <c r="K14" s="21"/>
      <c r="L14" s="39"/>
    </row>
    <row r="15" spans="2:12" ht="24" thickBot="1" x14ac:dyDescent="0.4">
      <c r="B15" s="38"/>
      <c r="C15" s="6"/>
      <c r="D15" s="8"/>
      <c r="E15" s="7" t="s">
        <v>7</v>
      </c>
      <c r="F15" s="8"/>
      <c r="G15" s="31"/>
      <c r="H15" s="9"/>
      <c r="I15" s="9"/>
      <c r="J15" s="10" t="s">
        <v>17</v>
      </c>
      <c r="K15" s="11"/>
      <c r="L15" s="39"/>
    </row>
    <row r="16" spans="2:12" x14ac:dyDescent="0.25">
      <c r="B16" s="38"/>
      <c r="C16" s="74"/>
      <c r="D16" s="28"/>
      <c r="E16" s="28"/>
      <c r="F16" s="29">
        <f>(E19-E18)*60</f>
        <v>59.835529140244113</v>
      </c>
      <c r="G16" s="30"/>
      <c r="I16" s="13">
        <f>IF(E4=0,0,DEGREES(ASIN(50/E4))*2)</f>
        <v>6.0000000000000009</v>
      </c>
      <c r="J16" s="14">
        <f>(I16-I18)*60</f>
        <v>5.3290705182007514E-14</v>
      </c>
      <c r="K16" s="15">
        <f>(J16-J18)*60</f>
        <v>3.1974423109204508E-12</v>
      </c>
      <c r="L16" s="39"/>
    </row>
    <row r="17" spans="2:12" x14ac:dyDescent="0.25">
      <c r="B17" s="38"/>
      <c r="C17" s="74"/>
      <c r="D17" s="57"/>
      <c r="E17" s="16" t="s">
        <v>0</v>
      </c>
      <c r="F17" s="16" t="s">
        <v>16</v>
      </c>
      <c r="G17" s="17" t="s">
        <v>2</v>
      </c>
      <c r="I17" s="16" t="s">
        <v>0</v>
      </c>
      <c r="J17" s="16" t="s">
        <v>16</v>
      </c>
      <c r="K17" s="17" t="s">
        <v>2</v>
      </c>
      <c r="L17" s="39"/>
    </row>
    <row r="18" spans="2:12" x14ac:dyDescent="0.25">
      <c r="B18" s="38"/>
      <c r="C18" s="74"/>
      <c r="D18" s="58" t="s">
        <v>18</v>
      </c>
      <c r="E18" s="19">
        <f>IF(E4=0,0,ROUNDDOWN(E19,0))</f>
        <v>5</v>
      </c>
      <c r="F18" s="19">
        <f>IF(E4=0,0,ROUNDDOWN(F16,0))</f>
        <v>59</v>
      </c>
      <c r="G18" s="20">
        <f>IF(E4=0,0,(F16-F18)*60)</f>
        <v>50.131748414646751</v>
      </c>
      <c r="H18" s="1" t="s">
        <v>19</v>
      </c>
      <c r="I18" s="19">
        <f>IF(E4=0,0,ROUNDDOWN(I16,0))</f>
        <v>6</v>
      </c>
      <c r="J18" s="19">
        <f>IF(E4=0,0,ROUNDDOWN(J16,0))</f>
        <v>0</v>
      </c>
      <c r="K18" s="20">
        <f>IF(E4=0,0,ROUNDDOWN(K16,1))</f>
        <v>0</v>
      </c>
      <c r="L18" s="39"/>
    </row>
    <row r="19" spans="2:12" x14ac:dyDescent="0.25">
      <c r="B19" s="38"/>
      <c r="C19" s="74"/>
      <c r="D19" s="58" t="s">
        <v>20</v>
      </c>
      <c r="E19" s="22">
        <f>IF(E4=0,0,(100*360)/(E4*2*PI()))</f>
        <v>5.9972588190040685</v>
      </c>
      <c r="F19" s="16" t="s">
        <v>0</v>
      </c>
      <c r="G19" s="21"/>
      <c r="H19" s="1" t="s">
        <v>19</v>
      </c>
      <c r="I19" s="22">
        <f>I16</f>
        <v>6.0000000000000009</v>
      </c>
      <c r="J19" s="2" t="s">
        <v>0</v>
      </c>
      <c r="K19" s="21"/>
      <c r="L19" s="39"/>
    </row>
    <row r="20" spans="2:12" x14ac:dyDescent="0.25">
      <c r="B20" s="38"/>
      <c r="C20" s="74"/>
      <c r="D20" s="57"/>
      <c r="G20" s="21"/>
      <c r="K20" s="21"/>
      <c r="L20" s="39"/>
    </row>
    <row r="21" spans="2:12" x14ac:dyDescent="0.25">
      <c r="B21" s="38"/>
      <c r="C21" s="74"/>
      <c r="D21" s="58" t="s">
        <v>12</v>
      </c>
      <c r="E21" s="4">
        <f>PI()*E4*E9/180</f>
        <v>522.46091554435668</v>
      </c>
      <c r="F21" s="2" t="s">
        <v>10</v>
      </c>
      <c r="G21" s="21"/>
      <c r="H21" s="1" t="s">
        <v>13</v>
      </c>
      <c r="I21" s="4">
        <f>IF(E4=0,0,100*E9/I19)</f>
        <v>522.22222222222206</v>
      </c>
      <c r="J21" s="2" t="s">
        <v>10</v>
      </c>
      <c r="K21" s="21"/>
      <c r="L21" s="39"/>
    </row>
    <row r="22" spans="2:12" x14ac:dyDescent="0.25">
      <c r="B22" s="38"/>
      <c r="C22" s="74"/>
      <c r="D22" s="58" t="s">
        <v>14</v>
      </c>
      <c r="E22" s="56">
        <f>E21</f>
        <v>522.46091554435668</v>
      </c>
      <c r="F22" s="57" t="s">
        <v>10</v>
      </c>
      <c r="G22" s="21"/>
      <c r="H22" s="58" t="s">
        <v>14</v>
      </c>
      <c r="I22" s="56">
        <f>PI()*E4*E9/180</f>
        <v>522.46091554435668</v>
      </c>
      <c r="J22" s="57" t="s">
        <v>10</v>
      </c>
      <c r="K22" s="21"/>
      <c r="L22" s="39"/>
    </row>
    <row r="23" spans="2:12" x14ac:dyDescent="0.25">
      <c r="B23" s="38"/>
      <c r="C23" s="74"/>
      <c r="D23" s="58" t="s">
        <v>24</v>
      </c>
      <c r="E23" s="56">
        <f>E4*TAN(RADIANS(E9)/2)</f>
        <v>267.94168214607106</v>
      </c>
      <c r="F23" s="57" t="s">
        <v>10</v>
      </c>
      <c r="G23" s="21"/>
      <c r="H23" s="18" t="s">
        <v>24</v>
      </c>
      <c r="I23" s="56">
        <f>E4*TAN(RADIANS(E9)/2)</f>
        <v>267.94168214607106</v>
      </c>
      <c r="J23" s="57" t="s">
        <v>10</v>
      </c>
      <c r="K23" s="21"/>
      <c r="L23" s="39"/>
    </row>
    <row r="24" spans="2:12" x14ac:dyDescent="0.25">
      <c r="B24" s="38"/>
      <c r="C24" s="74"/>
      <c r="D24" s="58" t="s">
        <v>22</v>
      </c>
      <c r="E24" s="62">
        <f>F13-E23</f>
        <v>1672.6483178539288</v>
      </c>
      <c r="F24" s="57"/>
      <c r="G24" s="21"/>
      <c r="H24" s="18" t="s">
        <v>22</v>
      </c>
      <c r="I24" s="62">
        <f>F13-I23</f>
        <v>1672.6483178539288</v>
      </c>
      <c r="J24" s="57"/>
      <c r="K24" s="21"/>
      <c r="L24" s="39"/>
    </row>
    <row r="25" spans="2:12" ht="18.75" thickBot="1" x14ac:dyDescent="0.3">
      <c r="B25" s="38"/>
      <c r="C25" s="77"/>
      <c r="D25" s="25" t="s">
        <v>23</v>
      </c>
      <c r="E25" s="63">
        <f>+E24+E21</f>
        <v>2195.1092333982856</v>
      </c>
      <c r="F25" s="24"/>
      <c r="G25" s="26"/>
      <c r="H25" s="55" t="s">
        <v>23</v>
      </c>
      <c r="I25" s="63">
        <f>+I24+I21</f>
        <v>2194.870540076151</v>
      </c>
      <c r="J25" s="24"/>
      <c r="K25" s="26"/>
      <c r="L25" s="39"/>
    </row>
    <row r="26" spans="2:12" ht="18.75" thickBot="1" x14ac:dyDescent="0.3">
      <c r="B26" s="40"/>
      <c r="C26" s="41"/>
      <c r="D26" s="41"/>
      <c r="E26" s="41"/>
      <c r="F26" s="41"/>
      <c r="G26" s="41"/>
      <c r="H26" s="41"/>
      <c r="I26" s="41"/>
      <c r="J26" s="41"/>
      <c r="K26" s="78" t="s">
        <v>30</v>
      </c>
      <c r="L26" s="42"/>
    </row>
    <row r="30" spans="2:12" x14ac:dyDescent="0.25">
      <c r="E30" s="4"/>
    </row>
    <row r="31" spans="2:12" x14ac:dyDescent="0.25">
      <c r="E31" s="4"/>
    </row>
    <row r="32" spans="2:12" ht="23.25" x14ac:dyDescent="0.35">
      <c r="E32" s="5"/>
      <c r="I32" s="5"/>
    </row>
    <row r="34" spans="4:9" x14ac:dyDescent="0.25">
      <c r="D34" s="1"/>
      <c r="E34" s="4"/>
      <c r="H34" s="1"/>
      <c r="I34" s="4"/>
    </row>
    <row r="35" spans="4:9" x14ac:dyDescent="0.25">
      <c r="D35" s="1"/>
      <c r="E35" s="4"/>
      <c r="H35" s="1"/>
      <c r="I35" s="4"/>
    </row>
    <row r="36" spans="4:9" x14ac:dyDescent="0.25">
      <c r="D36" s="1"/>
      <c r="H36" s="1"/>
      <c r="I36" s="4"/>
    </row>
  </sheetData>
  <sheetProtection algorithmName="SHA-512" hashValue="b7qMe37iKCEwhPnlxtUexl1Ee2g4k9HG5TqJ+gilSY2wX1SjSyodkbUgVXc+V8FuO3MW8u8ixYuxFEjwSw3dMg==" saltValue="xGFAjQLuR9SOKFVBLOjFNg==" spinCount="100000" sheet="1" objects="1" scenarios="1"/>
  <protectedRanges>
    <protectedRange sqref="E4" name="Range2"/>
    <protectedRange sqref="E13" name="Range3_2"/>
  </protectedRange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5675-BFED-4940-9B80-1392B2B482C7}">
  <dimension ref="A1"/>
  <sheetViews>
    <sheetView workbookViewId="0">
      <selection activeCell="W17" sqref="W17"/>
    </sheetView>
  </sheetViews>
  <sheetFormatPr defaultRowHeight="15" x14ac:dyDescent="0.25"/>
  <sheetData/>
  <sheetProtection algorithmName="SHA-512" hashValue="+WOWCZdjGSQTazfs9ZM3iLhMeyQwVzqIVJd/H/giPlkfkl6nOpkj5j9eZNBeEYBJsyYETBsYrpGItOFBucZBMA==" saltValue="fI/GdZAncE96tUjZecykwA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9F6E-F6EA-4000-B2C1-ACFF4E895905}">
  <dimension ref="A1"/>
  <sheetViews>
    <sheetView topLeftCell="A100" workbookViewId="0">
      <selection activeCell="X102" sqref="X102"/>
    </sheetView>
  </sheetViews>
  <sheetFormatPr defaultRowHeight="15" x14ac:dyDescent="0.25"/>
  <sheetData/>
  <sheetProtection algorithmName="SHA-512" hashValue="neWPJ35Jj0MpPBg+QaPVnRchaWV4jVdJarTu+m0unUaoYepQu05qEcB+67V+neSbOvgw1bIxV5H05/vhrxPvaQ==" saltValue="tk9k9RzXcvV1ZfGSmkcQ2g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7370A15C5A542BBF370C0FA5C4FB4" ma:contentTypeVersion="16" ma:contentTypeDescription="Create a new document." ma:contentTypeScope="" ma:versionID="73d990c6f68fbcdaaa2f332984e6ba45">
  <xsd:schema xmlns:xsd="http://www.w3.org/2001/XMLSchema" xmlns:xs="http://www.w3.org/2001/XMLSchema" xmlns:p="http://schemas.microsoft.com/office/2006/metadata/properties" xmlns:ns1="http://schemas.microsoft.com/sharepoint/v3" xmlns:ns2="9a28d2e1-924e-4715-9bdb-0bef845c549c" xmlns:ns3="b9b8280f-533f-4ab1-999e-21e84614c560" targetNamespace="http://schemas.microsoft.com/office/2006/metadata/properties" ma:root="true" ma:fieldsID="3f94c199b0355f306f118a31f4ebec50" ns1:_="" ns2:_="" ns3:_="">
    <xsd:import namespace="http://schemas.microsoft.com/sharepoint/v3"/>
    <xsd:import namespace="9a28d2e1-924e-4715-9bdb-0bef845c549c"/>
    <xsd:import namespace="b9b8280f-533f-4ab1-999e-21e84614c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8d2e1-924e-4715-9bdb-0bef845c5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8280f-533f-4ab1-999e-21e84614c56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fc2d509-d09a-43d4-8fdd-f00ce7d2e0d9}" ma:internalName="TaxCatchAll" ma:showField="CatchAllData" ma:web="b9b8280f-533f-4ab1-999e-21e84614c5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a28d2e1-924e-4715-9bdb-0bef845c549c">
      <Terms xmlns="http://schemas.microsoft.com/office/infopath/2007/PartnerControls"/>
    </lcf76f155ced4ddcb4097134ff3c332f>
    <TaxCatchAll xmlns="b9b8280f-533f-4ab1-999e-21e84614c560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7383D-0F6F-4E62-A7AC-53B9562F5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28d2e1-924e-4715-9bdb-0bef845c549c"/>
    <ds:schemaRef ds:uri="b9b8280f-533f-4ab1-999e-21e84614c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01FB39-DE61-451F-AA60-929C944A0AC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a28d2e1-924e-4715-9bdb-0bef845c549c"/>
    <ds:schemaRef ds:uri="b9b8280f-533f-4ab1-999e-21e84614c560"/>
  </ds:schemaRefs>
</ds:datastoreItem>
</file>

<file path=customXml/itemProps3.xml><?xml version="1.0" encoding="utf-8"?>
<ds:datastoreItem xmlns:ds="http://schemas.openxmlformats.org/officeDocument/2006/customXml" ds:itemID="{6B5E18F8-371D-4F69-88C8-BF466F3B93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Degree of Curve</vt:lpstr>
      <vt:lpstr>Radius</vt:lpstr>
      <vt:lpstr>Equations-Chord</vt:lpstr>
      <vt:lpstr>Equation-Arc</vt:lpstr>
    </vt:vector>
  </TitlesOfParts>
  <Manager/>
  <Company>Missouri Department of Transportation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Vollet</dc:creator>
  <cp:keywords/>
  <dc:description/>
  <cp:lastModifiedBy>Kevin Vollet</cp:lastModifiedBy>
  <cp:revision/>
  <dcterms:created xsi:type="dcterms:W3CDTF">2022-04-04T18:01:28Z</dcterms:created>
  <dcterms:modified xsi:type="dcterms:W3CDTF">2023-05-18T18:24:53Z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0x010100EE27370A15C5A542BBF370C0FA5C4FB4</vt:lpwstr>
  </property>
  <property fmtid="{D5CDD505-2E9C-101B-9397-08002B2CF9AE}" pid="3" name="MediaServiceImageTags">
    <vt:lpwstr/>
  </property>
</Properties>
</file>